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drawings/drawing5.xml" ContentType="application/vnd.openxmlformats-officedocument.drawing+xml"/>
  <Override PartName="/xl/ctrlProps/ctrlProp4.xml" ContentType="application/vnd.ms-excel.controlproperties+xml"/>
  <Override PartName="/xl/drawings/drawing6.xml" ContentType="application/vnd.openxmlformats-officedocument.drawing+xml"/>
  <Override PartName="/xl/ctrlProps/ctrlProp5.xml" ContentType="application/vnd.ms-excel.controlproperties+xml"/>
  <Override PartName="/xl/drawings/drawing7.xml" ContentType="application/vnd.openxmlformats-officedocument.drawing+xml"/>
  <Override PartName="/xl/ctrlProps/ctrlProp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G:\Merz\Abfrage § 47\2024\"/>
    </mc:Choice>
  </mc:AlternateContent>
  <bookViews>
    <workbookView xWindow="0" yWindow="0" windowWidth="28800" windowHeight="12300" tabRatio="601"/>
  </bookViews>
  <sheets>
    <sheet name="Stammdaten Meldebogen" sheetId="18" r:id="rId1"/>
    <sheet name="Angaben Personal" sheetId="19" r:id="rId2"/>
    <sheet name="Zusammenfassung" sheetId="2" r:id="rId3"/>
    <sheet name="Gruppe 1" sheetId="1" r:id="rId4"/>
    <sheet name="Gruppe 2" sheetId="14" r:id="rId5"/>
    <sheet name="Gruppe 3" sheetId="15" r:id="rId6"/>
    <sheet name="Gruppe 4" sheetId="16" r:id="rId7"/>
    <sheet name="Gruppe 5" sheetId="17" r:id="rId8"/>
    <sheet name="Dropdownfelder" sheetId="6" state="hidden" r:id="rId9"/>
    <sheet name="Gruppe 6" sheetId="20" r:id="rId10"/>
    <sheet name="Auswertung § 47" sheetId="22" state="hidden" r:id="rId11"/>
    <sheet name="Daten KitaBuch" sheetId="23" state="hidden" r:id="rId12"/>
  </sheets>
  <definedNames>
    <definedName name="_xlnm._FilterDatabase" localSheetId="1" hidden="1">'Angaben Personal'!$A$6:$H$29</definedName>
    <definedName name="_xlnm.Print_Area" localSheetId="3">'Gruppe 1'!$A$1:$I$32</definedName>
    <definedName name="_xlnm.Print_Area" localSheetId="4">'Gruppe 2'!$A$1:$I$32</definedName>
    <definedName name="_xlnm.Print_Area" localSheetId="5">'Gruppe 3'!$A$1:$I$32</definedName>
    <definedName name="_xlnm.Print_Area" localSheetId="6">'Gruppe 4'!$A$1:$I$32</definedName>
    <definedName name="_xlnm.Print_Area" localSheetId="7">'Gruppe 5'!$A$1:$I$32</definedName>
    <definedName name="_xlnm.Print_Area" localSheetId="9">'Gruppe 6'!$A$1:$I$32</definedName>
    <definedName name="_xlnm.Print_Area" localSheetId="0">'Stammdaten Meldebogen'!$A$1:$K$73</definedName>
    <definedName name="JaNein">Dropdownfelder!$B$13:$B$15</definedName>
  </definedNames>
  <calcPr calcId="162913"/>
</workbook>
</file>

<file path=xl/calcChain.xml><?xml version="1.0" encoding="utf-8"?>
<calcChain xmlns="http://schemas.openxmlformats.org/spreadsheetml/2006/main">
  <c r="B42" i="22" l="1"/>
  <c r="C88" i="22" l="1"/>
  <c r="B88" i="22"/>
  <c r="C82" i="22"/>
  <c r="C83" i="22"/>
  <c r="C84" i="22"/>
  <c r="C85" i="22"/>
  <c r="C86" i="22"/>
  <c r="C87" i="22"/>
  <c r="B82" i="22"/>
  <c r="B83" i="22"/>
  <c r="B84" i="22"/>
  <c r="B85" i="22"/>
  <c r="B86" i="22"/>
  <c r="B87" i="22"/>
  <c r="C74" i="22"/>
  <c r="C75" i="22"/>
  <c r="C76" i="22"/>
  <c r="C77" i="22"/>
  <c r="C78" i="22"/>
  <c r="C79" i="22"/>
  <c r="C80" i="22"/>
  <c r="C81" i="22"/>
  <c r="B74" i="22"/>
  <c r="B75" i="22"/>
  <c r="B76" i="22"/>
  <c r="B77" i="22"/>
  <c r="B78" i="22"/>
  <c r="B79" i="22"/>
  <c r="B80" i="22"/>
  <c r="B81" i="22"/>
  <c r="E81" i="22" s="1"/>
  <c r="B41" i="22"/>
  <c r="E82" i="22" l="1"/>
  <c r="E85" i="22"/>
  <c r="E84" i="22"/>
  <c r="E83" i="22"/>
  <c r="E88" i="22"/>
  <c r="E79" i="22"/>
  <c r="E87" i="22"/>
  <c r="E86" i="22"/>
  <c r="E80" i="22"/>
  <c r="B20" i="23"/>
  <c r="B29" i="23" l="1"/>
  <c r="B11" i="22" l="1"/>
  <c r="C73" i="22" l="1"/>
  <c r="H65" i="19"/>
  <c r="H66" i="19"/>
  <c r="H67" i="19"/>
  <c r="H68" i="19"/>
  <c r="H69" i="19"/>
  <c r="H70" i="19"/>
  <c r="H71" i="19"/>
  <c r="H72" i="19"/>
  <c r="H64" i="19"/>
  <c r="H52" i="19"/>
  <c r="H53" i="19"/>
  <c r="H54" i="19"/>
  <c r="H51" i="19"/>
  <c r="D68" i="22" l="1"/>
  <c r="D63" i="22"/>
  <c r="D67" i="22"/>
  <c r="D66" i="22"/>
  <c r="D65" i="22"/>
  <c r="D64" i="22"/>
  <c r="C66" i="22"/>
  <c r="C65" i="22"/>
  <c r="C64" i="22"/>
  <c r="C63" i="22"/>
  <c r="C67" i="22"/>
  <c r="C89" i="22"/>
  <c r="C68" i="22"/>
  <c r="B26" i="22"/>
  <c r="B25" i="22"/>
  <c r="B24" i="22"/>
  <c r="B23" i="22"/>
  <c r="B22" i="22"/>
  <c r="D69" i="22" l="1"/>
  <c r="B27" i="22"/>
  <c r="B12" i="22"/>
  <c r="B10" i="22"/>
  <c r="M28" i="17"/>
  <c r="N28" i="17" s="1"/>
  <c r="M27" i="17"/>
  <c r="N27" i="17" s="1"/>
  <c r="M26" i="17"/>
  <c r="N26" i="17" s="1"/>
  <c r="M25" i="17"/>
  <c r="N25" i="17"/>
  <c r="M28" i="16"/>
  <c r="N28" i="16" s="1"/>
  <c r="M27" i="16"/>
  <c r="N27" i="16" s="1"/>
  <c r="M26" i="16"/>
  <c r="N26" i="16" s="1"/>
  <c r="M25" i="16"/>
  <c r="N25" i="16" s="1"/>
  <c r="F27" i="14"/>
  <c r="F27" i="15"/>
  <c r="M28" i="15"/>
  <c r="N28" i="15" s="1"/>
  <c r="M27" i="15"/>
  <c r="N27" i="15" s="1"/>
  <c r="M26" i="15"/>
  <c r="N26" i="15"/>
  <c r="M25" i="15"/>
  <c r="N25" i="15" s="1"/>
  <c r="M28" i="20"/>
  <c r="N28" i="20" s="1"/>
  <c r="M27" i="20"/>
  <c r="N27" i="20" s="1"/>
  <c r="M26" i="20"/>
  <c r="N26" i="20" s="1"/>
  <c r="M25" i="20"/>
  <c r="N25" i="20"/>
  <c r="C29" i="20"/>
  <c r="G20" i="20"/>
  <c r="I20" i="20" s="1"/>
  <c r="F20" i="20"/>
  <c r="G19" i="20"/>
  <c r="I19" i="20" s="1"/>
  <c r="F19" i="20"/>
  <c r="G18" i="20"/>
  <c r="I18" i="20" s="1"/>
  <c r="F18" i="20"/>
  <c r="G17" i="20"/>
  <c r="I17" i="20" s="1"/>
  <c r="F17" i="20"/>
  <c r="G20" i="17" l="1"/>
  <c r="I20" i="17" s="1"/>
  <c r="F20" i="17"/>
  <c r="G19" i="17"/>
  <c r="I19" i="17" s="1"/>
  <c r="F19" i="17"/>
  <c r="G18" i="17"/>
  <c r="I18" i="17" s="1"/>
  <c r="F18" i="17"/>
  <c r="G17" i="17"/>
  <c r="I17" i="17" s="1"/>
  <c r="F17" i="17"/>
  <c r="C29" i="17"/>
  <c r="C29" i="16"/>
  <c r="G20" i="16"/>
  <c r="I20" i="16" s="1"/>
  <c r="F20" i="16"/>
  <c r="G19" i="16"/>
  <c r="I19" i="16" s="1"/>
  <c r="F19" i="16"/>
  <c r="G18" i="16"/>
  <c r="I18" i="16" s="1"/>
  <c r="F18" i="16"/>
  <c r="G17" i="16"/>
  <c r="I17" i="16" s="1"/>
  <c r="F17" i="16"/>
  <c r="C29" i="15"/>
  <c r="G20" i="15"/>
  <c r="I20" i="15" s="1"/>
  <c r="F20" i="15"/>
  <c r="G19" i="15"/>
  <c r="I19" i="15" s="1"/>
  <c r="F19" i="15"/>
  <c r="G18" i="15"/>
  <c r="I18" i="15" s="1"/>
  <c r="F18" i="15"/>
  <c r="G17" i="15"/>
  <c r="I17" i="15" s="1"/>
  <c r="F17" i="15"/>
  <c r="C29" i="14"/>
  <c r="M28" i="14"/>
  <c r="N28" i="14"/>
  <c r="M27" i="14"/>
  <c r="N27" i="14" s="1"/>
  <c r="M26" i="14"/>
  <c r="N26" i="14" s="1"/>
  <c r="M25" i="14"/>
  <c r="N25" i="14" s="1"/>
  <c r="G20" i="14"/>
  <c r="I20" i="14" s="1"/>
  <c r="F20" i="14"/>
  <c r="G19" i="14"/>
  <c r="I19" i="14" s="1"/>
  <c r="F19" i="14"/>
  <c r="G18" i="14"/>
  <c r="I18" i="14" s="1"/>
  <c r="F18" i="14"/>
  <c r="G17" i="14"/>
  <c r="I17" i="14" s="1"/>
  <c r="F17" i="14"/>
  <c r="F27" i="1" l="1"/>
  <c r="M28" i="1"/>
  <c r="N28" i="1" s="1"/>
  <c r="M27" i="1"/>
  <c r="N27" i="1" s="1"/>
  <c r="M26" i="1"/>
  <c r="N26" i="1" s="1"/>
  <c r="M25" i="1"/>
  <c r="N25" i="1" s="1"/>
  <c r="C29" i="1"/>
  <c r="G20" i="1"/>
  <c r="I20" i="1" s="1"/>
  <c r="F20" i="1"/>
  <c r="G19" i="1"/>
  <c r="I19" i="1" s="1"/>
  <c r="F19" i="1"/>
  <c r="G18" i="1"/>
  <c r="I18" i="1" s="1"/>
  <c r="F18" i="1"/>
  <c r="G17" i="1"/>
  <c r="I17" i="1" s="1"/>
  <c r="F17" i="1"/>
  <c r="B44" i="22" l="1"/>
  <c r="G73" i="19" l="1"/>
  <c r="G55" i="19"/>
  <c r="G15" i="2" l="1"/>
  <c r="B56" i="22" s="1"/>
  <c r="B5" i="23" l="1"/>
  <c r="B4" i="23"/>
  <c r="B4" i="22"/>
  <c r="B3" i="22"/>
  <c r="B23" i="23" l="1"/>
  <c r="B22" i="23"/>
  <c r="B21" i="23"/>
  <c r="B19" i="23"/>
  <c r="B18" i="23"/>
  <c r="B17" i="23"/>
  <c r="B12" i="23"/>
  <c r="B11" i="23"/>
  <c r="B10" i="23"/>
  <c r="B3" i="23"/>
  <c r="B41" i="23"/>
  <c r="B40" i="23"/>
  <c r="B39" i="23"/>
  <c r="B38" i="23"/>
  <c r="B43" i="23"/>
  <c r="B33" i="23"/>
  <c r="B32" i="23"/>
  <c r="B31" i="23"/>
  <c r="B30" i="23"/>
  <c r="B28" i="23"/>
  <c r="B2" i="23"/>
  <c r="H11" i="19" l="1"/>
  <c r="H12" i="19"/>
  <c r="H13" i="19"/>
  <c r="H14" i="19"/>
  <c r="H15" i="19"/>
  <c r="H16" i="19"/>
  <c r="H17" i="19"/>
  <c r="H18" i="19"/>
  <c r="H19" i="19"/>
  <c r="H20" i="19"/>
  <c r="H21" i="19"/>
  <c r="H22" i="19"/>
  <c r="H23" i="19"/>
  <c r="H24" i="19"/>
  <c r="H25" i="19"/>
  <c r="H26" i="19"/>
  <c r="H27" i="19"/>
  <c r="H28" i="19"/>
  <c r="H8" i="19"/>
  <c r="H9" i="19"/>
  <c r="H10" i="19"/>
  <c r="H4" i="18"/>
  <c r="E74" i="22"/>
  <c r="E75" i="22"/>
  <c r="E76" i="22"/>
  <c r="E77" i="22"/>
  <c r="E78" i="22"/>
  <c r="B73" i="22"/>
  <c r="E73" i="22" s="1"/>
  <c r="F88" i="22" l="1"/>
  <c r="C69" i="22"/>
  <c r="B67" i="22"/>
  <c r="E67" i="22" s="1"/>
  <c r="B66" i="22"/>
  <c r="E66" i="22" s="1"/>
  <c r="B65" i="22"/>
  <c r="E65" i="22" s="1"/>
  <c r="B63" i="22"/>
  <c r="E63" i="22" s="1"/>
  <c r="B64" i="22"/>
  <c r="E64" i="22" s="1"/>
  <c r="B68" i="22"/>
  <c r="E68" i="22" s="1"/>
  <c r="B89" i="22"/>
  <c r="E89" i="22" s="1"/>
  <c r="B43" i="22"/>
  <c r="B40" i="22"/>
  <c r="B39" i="22"/>
  <c r="B14" i="22"/>
  <c r="B13" i="22"/>
  <c r="B15" i="22"/>
  <c r="B9" i="22"/>
  <c r="B35" i="22"/>
  <c r="B36" i="22"/>
  <c r="B34" i="22"/>
  <c r="B33" i="22"/>
  <c r="B32" i="22"/>
  <c r="B69" i="22" l="1"/>
  <c r="E69" i="22" s="1"/>
  <c r="B37" i="22"/>
  <c r="B17" i="22"/>
  <c r="B2" i="22"/>
  <c r="G29" i="19" l="1"/>
  <c r="B48" i="22" s="1"/>
  <c r="E37" i="20" l="1"/>
  <c r="E36" i="20"/>
  <c r="G28" i="20"/>
  <c r="I28" i="20" s="1"/>
  <c r="F28" i="20"/>
  <c r="G27" i="20"/>
  <c r="I27" i="20" s="1"/>
  <c r="G26" i="20"/>
  <c r="I26" i="20" s="1"/>
  <c r="F26" i="20"/>
  <c r="G25" i="20"/>
  <c r="I25" i="20" s="1"/>
  <c r="F25" i="20"/>
  <c r="M24" i="20"/>
  <c r="O24" i="20" s="1"/>
  <c r="L24" i="20"/>
  <c r="K24" i="20"/>
  <c r="M23" i="20"/>
  <c r="O23" i="20" s="1"/>
  <c r="L23" i="20"/>
  <c r="K23" i="20"/>
  <c r="M22" i="20"/>
  <c r="L22" i="20"/>
  <c r="K22" i="20"/>
  <c r="M21" i="20"/>
  <c r="N21" i="20" s="1"/>
  <c r="L21" i="20"/>
  <c r="K21" i="20"/>
  <c r="G16" i="20"/>
  <c r="I16" i="20" s="1"/>
  <c r="F16" i="20"/>
  <c r="G15" i="20"/>
  <c r="I15" i="20" s="1"/>
  <c r="F15" i="20"/>
  <c r="G14" i="20"/>
  <c r="I14" i="20" s="1"/>
  <c r="F14" i="20"/>
  <c r="G13" i="20"/>
  <c r="I13" i="20" s="1"/>
  <c r="F13" i="20"/>
  <c r="D3" i="20"/>
  <c r="B3" i="20"/>
  <c r="N24" i="20" l="1"/>
  <c r="O22" i="20"/>
  <c r="N22" i="20"/>
  <c r="A12" i="2"/>
  <c r="A1" i="20" s="1"/>
  <c r="O21" i="20"/>
  <c r="F3" i="20"/>
  <c r="A46" i="20" s="1"/>
  <c r="N23" i="20"/>
  <c r="G107" i="19"/>
  <c r="E22" i="20" l="1"/>
  <c r="F22" i="20" s="1"/>
  <c r="G22" i="20" s="1"/>
  <c r="I22" i="20" s="1"/>
  <c r="B4" i="20"/>
  <c r="E23" i="20"/>
  <c r="F23" i="20" s="1"/>
  <c r="G23" i="20" s="1"/>
  <c r="I23" i="20" s="1"/>
  <c r="E24" i="20"/>
  <c r="F24" i="20" s="1"/>
  <c r="G24" i="20" s="1"/>
  <c r="I24" i="20" s="1"/>
  <c r="E21" i="20"/>
  <c r="F21" i="20" s="1"/>
  <c r="G21" i="20" s="1"/>
  <c r="B4" i="2"/>
  <c r="G93" i="19"/>
  <c r="B58" i="22" s="1"/>
  <c r="I21" i="20" l="1"/>
  <c r="I30" i="20" s="1"/>
  <c r="G30" i="20"/>
  <c r="G3" i="20" s="1"/>
  <c r="G4" i="20" s="1"/>
  <c r="B30" i="20" s="1"/>
  <c r="E37" i="1"/>
  <c r="E37" i="14"/>
  <c r="E37" i="16"/>
  <c r="E37" i="17"/>
  <c r="E37" i="15"/>
  <c r="I31" i="20" l="1"/>
  <c r="I32" i="20"/>
  <c r="E36" i="17"/>
  <c r="G28" i="17"/>
  <c r="I28" i="17" s="1"/>
  <c r="F28" i="17"/>
  <c r="G27" i="17"/>
  <c r="I27" i="17" s="1"/>
  <c r="G26" i="17"/>
  <c r="I26" i="17" s="1"/>
  <c r="F26" i="17"/>
  <c r="G25" i="17"/>
  <c r="I25" i="17" s="1"/>
  <c r="F25" i="17"/>
  <c r="M24" i="17"/>
  <c r="O24" i="17" s="1"/>
  <c r="L24" i="17"/>
  <c r="K24" i="17"/>
  <c r="M23" i="17"/>
  <c r="N23" i="17" s="1"/>
  <c r="L23" i="17"/>
  <c r="K23" i="17"/>
  <c r="M22" i="17"/>
  <c r="O22" i="17" s="1"/>
  <c r="L22" i="17"/>
  <c r="K22" i="17"/>
  <c r="M21" i="17"/>
  <c r="N21" i="17" s="1"/>
  <c r="L21" i="17"/>
  <c r="K21" i="17"/>
  <c r="G16" i="17"/>
  <c r="I16" i="17" s="1"/>
  <c r="F16" i="17"/>
  <c r="G15" i="17"/>
  <c r="I15" i="17" s="1"/>
  <c r="F15" i="17"/>
  <c r="G14" i="17"/>
  <c r="I14" i="17" s="1"/>
  <c r="F14" i="17"/>
  <c r="G13" i="17"/>
  <c r="I13" i="17" s="1"/>
  <c r="F13" i="17"/>
  <c r="D3" i="17"/>
  <c r="A11" i="2" s="1"/>
  <c r="B3" i="17"/>
  <c r="E36" i="16"/>
  <c r="G28" i="16"/>
  <c r="I28" i="16" s="1"/>
  <c r="F28" i="16"/>
  <c r="G27" i="16"/>
  <c r="I27" i="16" s="1"/>
  <c r="G26" i="16"/>
  <c r="I26" i="16" s="1"/>
  <c r="F26" i="16"/>
  <c r="G25" i="16"/>
  <c r="I25" i="16" s="1"/>
  <c r="F25" i="16"/>
  <c r="M24" i="16"/>
  <c r="O24" i="16" s="1"/>
  <c r="L24" i="16"/>
  <c r="K24" i="16"/>
  <c r="M23" i="16"/>
  <c r="N23" i="16" s="1"/>
  <c r="L23" i="16"/>
  <c r="K23" i="16"/>
  <c r="M22" i="16"/>
  <c r="L22" i="16"/>
  <c r="K22" i="16"/>
  <c r="M21" i="16"/>
  <c r="N21" i="16" s="1"/>
  <c r="L21" i="16"/>
  <c r="K21" i="16"/>
  <c r="G16" i="16"/>
  <c r="I16" i="16" s="1"/>
  <c r="F16" i="16"/>
  <c r="G15" i="16"/>
  <c r="I15" i="16" s="1"/>
  <c r="F15" i="16"/>
  <c r="G14" i="16"/>
  <c r="I14" i="16" s="1"/>
  <c r="F14" i="16"/>
  <c r="G13" i="16"/>
  <c r="F13" i="16"/>
  <c r="D3" i="16"/>
  <c r="B3" i="16"/>
  <c r="E36" i="15"/>
  <c r="G28" i="15"/>
  <c r="I28" i="15" s="1"/>
  <c r="F28" i="15"/>
  <c r="G27" i="15"/>
  <c r="I27" i="15" s="1"/>
  <c r="G26" i="15"/>
  <c r="I26" i="15" s="1"/>
  <c r="F26" i="15"/>
  <c r="G25" i="15"/>
  <c r="I25" i="15" s="1"/>
  <c r="F25" i="15"/>
  <c r="M24" i="15"/>
  <c r="O24" i="15" s="1"/>
  <c r="L24" i="15"/>
  <c r="K24" i="15"/>
  <c r="M23" i="15"/>
  <c r="O23" i="15" s="1"/>
  <c r="L23" i="15"/>
  <c r="K23" i="15"/>
  <c r="M22" i="15"/>
  <c r="O22" i="15" s="1"/>
  <c r="L22" i="15"/>
  <c r="K22" i="15"/>
  <c r="M21" i="15"/>
  <c r="O21" i="15" s="1"/>
  <c r="L21" i="15"/>
  <c r="K21" i="15"/>
  <c r="G16" i="15"/>
  <c r="I16" i="15" s="1"/>
  <c r="F16" i="15"/>
  <c r="G15" i="15"/>
  <c r="I15" i="15" s="1"/>
  <c r="F15" i="15"/>
  <c r="G14" i="15"/>
  <c r="I14" i="15" s="1"/>
  <c r="F14" i="15"/>
  <c r="G13" i="15"/>
  <c r="I13" i="15" s="1"/>
  <c r="F13" i="15"/>
  <c r="D3" i="15"/>
  <c r="B3" i="15"/>
  <c r="E36" i="14"/>
  <c r="G28" i="14"/>
  <c r="I28" i="14" s="1"/>
  <c r="F28" i="14"/>
  <c r="G27" i="14"/>
  <c r="I27" i="14" s="1"/>
  <c r="G26" i="14"/>
  <c r="I26" i="14" s="1"/>
  <c r="F26" i="14"/>
  <c r="G25" i="14"/>
  <c r="I25" i="14" s="1"/>
  <c r="F25" i="14"/>
  <c r="M24" i="14"/>
  <c r="O24" i="14" s="1"/>
  <c r="L24" i="14"/>
  <c r="K24" i="14"/>
  <c r="M23" i="14"/>
  <c r="O23" i="14" s="1"/>
  <c r="L23" i="14"/>
  <c r="K23" i="14"/>
  <c r="M22" i="14"/>
  <c r="N22" i="14" s="1"/>
  <c r="L22" i="14"/>
  <c r="K22" i="14"/>
  <c r="M21" i="14"/>
  <c r="N21" i="14" s="1"/>
  <c r="L21" i="14"/>
  <c r="K21" i="14"/>
  <c r="G16" i="14"/>
  <c r="I16" i="14" s="1"/>
  <c r="F16" i="14"/>
  <c r="G15" i="14"/>
  <c r="I15" i="14" s="1"/>
  <c r="F15" i="14"/>
  <c r="G14" i="14"/>
  <c r="I14" i="14" s="1"/>
  <c r="F14" i="14"/>
  <c r="G13" i="14"/>
  <c r="I13" i="14" s="1"/>
  <c r="F13" i="14"/>
  <c r="D3" i="14"/>
  <c r="A8" i="2" s="1"/>
  <c r="B3" i="14"/>
  <c r="O23" i="17" l="1"/>
  <c r="A9" i="2"/>
  <c r="A10" i="2"/>
  <c r="A1" i="16" s="1"/>
  <c r="O22" i="16"/>
  <c r="B12" i="2"/>
  <c r="H32" i="20"/>
  <c r="N22" i="17"/>
  <c r="N24" i="17"/>
  <c r="O22" i="14"/>
  <c r="N23" i="14"/>
  <c r="N22" i="16"/>
  <c r="O23" i="16"/>
  <c r="N24" i="16"/>
  <c r="N21" i="15"/>
  <c r="N22" i="15"/>
  <c r="F3" i="17"/>
  <c r="A46" i="17" s="1"/>
  <c r="A1" i="17"/>
  <c r="F3" i="16"/>
  <c r="A46" i="16" s="1"/>
  <c r="F3" i="15"/>
  <c r="A46" i="15" s="1"/>
  <c r="A1" i="15"/>
  <c r="F3" i="14"/>
  <c r="A46" i="14" s="1"/>
  <c r="I13" i="16"/>
  <c r="E22" i="17"/>
  <c r="F22" i="17" s="1"/>
  <c r="G22" i="17" s="1"/>
  <c r="I22" i="17" s="1"/>
  <c r="O21" i="17"/>
  <c r="O21" i="16"/>
  <c r="N23" i="15"/>
  <c r="N24" i="15"/>
  <c r="O21" i="14"/>
  <c r="N24" i="14"/>
  <c r="E36" i="1"/>
  <c r="D3" i="1"/>
  <c r="B3" i="1"/>
  <c r="E24" i="17" l="1"/>
  <c r="F24" i="17" s="1"/>
  <c r="G24" i="17" s="1"/>
  <c r="I24" i="17" s="1"/>
  <c r="E23" i="17"/>
  <c r="F23" i="17" s="1"/>
  <c r="G23" i="17" s="1"/>
  <c r="I23" i="17" s="1"/>
  <c r="E21" i="17"/>
  <c r="F21" i="17" s="1"/>
  <c r="G21" i="17" s="1"/>
  <c r="I21" i="17" s="1"/>
  <c r="I30" i="17" s="1"/>
  <c r="I31" i="17" s="1"/>
  <c r="B4" i="17"/>
  <c r="A7" i="2"/>
  <c r="A1" i="1" s="1"/>
  <c r="E22" i="16"/>
  <c r="F22" i="16" s="1"/>
  <c r="G22" i="16" s="1"/>
  <c r="I22" i="16" s="1"/>
  <c r="E21" i="16"/>
  <c r="F21" i="16" s="1"/>
  <c r="G21" i="16" s="1"/>
  <c r="B4" i="16"/>
  <c r="E22" i="14"/>
  <c r="F22" i="14" s="1"/>
  <c r="G22" i="14" s="1"/>
  <c r="I22" i="14" s="1"/>
  <c r="B4" i="14"/>
  <c r="A1" i="14" s="1"/>
  <c r="E23" i="14"/>
  <c r="F23" i="14" s="1"/>
  <c r="G23" i="14" s="1"/>
  <c r="I23" i="14" s="1"/>
  <c r="E21" i="14"/>
  <c r="F21" i="14" s="1"/>
  <c r="G21" i="14" s="1"/>
  <c r="E24" i="14"/>
  <c r="F24" i="14" s="1"/>
  <c r="G24" i="14" s="1"/>
  <c r="I24" i="14" s="1"/>
  <c r="E22" i="15"/>
  <c r="F22" i="15" s="1"/>
  <c r="G22" i="15" s="1"/>
  <c r="I22" i="15" s="1"/>
  <c r="B4" i="15"/>
  <c r="E21" i="15"/>
  <c r="F21" i="15" s="1"/>
  <c r="G21" i="15" s="1"/>
  <c r="I21" i="15" s="1"/>
  <c r="E23" i="15"/>
  <c r="F23" i="15" s="1"/>
  <c r="G23" i="15" s="1"/>
  <c r="E24" i="15"/>
  <c r="F24" i="15" s="1"/>
  <c r="G24" i="15" s="1"/>
  <c r="I24" i="15" s="1"/>
  <c r="E24" i="16"/>
  <c r="F24" i="16" s="1"/>
  <c r="G24" i="16" s="1"/>
  <c r="I24" i="16" s="1"/>
  <c r="E23" i="16"/>
  <c r="F23" i="16" s="1"/>
  <c r="G23" i="16" s="1"/>
  <c r="I23" i="16" s="1"/>
  <c r="F3" i="1"/>
  <c r="A46" i="1" s="1"/>
  <c r="I32" i="17"/>
  <c r="G30" i="17" l="1"/>
  <c r="G3" i="17" s="1"/>
  <c r="G4" i="17" s="1"/>
  <c r="B30" i="17" s="1"/>
  <c r="I21" i="16"/>
  <c r="I30" i="16" s="1"/>
  <c r="I31" i="16" s="1"/>
  <c r="I32" i="16" s="1"/>
  <c r="H32" i="16" s="1"/>
  <c r="G30" i="16"/>
  <c r="G3" i="16" s="1"/>
  <c r="G4" i="16" s="1"/>
  <c r="B30" i="16" s="1"/>
  <c r="I23" i="15"/>
  <c r="I30" i="15" s="1"/>
  <c r="G30" i="15"/>
  <c r="I21" i="14"/>
  <c r="I30" i="14" s="1"/>
  <c r="G30" i="14"/>
  <c r="G3" i="14" s="1"/>
  <c r="G4" i="14" s="1"/>
  <c r="B30" i="14" s="1"/>
  <c r="B4" i="1"/>
  <c r="H32" i="17"/>
  <c r="B11" i="2"/>
  <c r="I31" i="15" l="1"/>
  <c r="I32" i="15" s="1"/>
  <c r="B10" i="2"/>
  <c r="G3" i="15"/>
  <c r="G4" i="15" s="1"/>
  <c r="B30" i="15" s="1"/>
  <c r="I31" i="14"/>
  <c r="I32" i="14"/>
  <c r="K24" i="1"/>
  <c r="K23" i="1"/>
  <c r="K21" i="1"/>
  <c r="M21" i="1"/>
  <c r="N21" i="1" s="1"/>
  <c r="M22" i="1"/>
  <c r="N22" i="1" s="1"/>
  <c r="M23" i="1"/>
  <c r="N23" i="1" s="1"/>
  <c r="M24" i="1"/>
  <c r="N24" i="1" s="1"/>
  <c r="L22" i="1"/>
  <c r="L23" i="1"/>
  <c r="L24" i="1"/>
  <c r="L21" i="1"/>
  <c r="K22" i="1"/>
  <c r="H32" i="15" l="1"/>
  <c r="B9" i="2"/>
  <c r="B8" i="2"/>
  <c r="H32" i="14"/>
  <c r="O24" i="1"/>
  <c r="E24" i="1" s="1"/>
  <c r="F24" i="1" s="1"/>
  <c r="G24" i="1" s="1"/>
  <c r="O23" i="1"/>
  <c r="E23" i="1" s="1"/>
  <c r="O22" i="1"/>
  <c r="E22" i="1" s="1"/>
  <c r="F22" i="1" s="1"/>
  <c r="O21" i="1"/>
  <c r="E21" i="1" s="1"/>
  <c r="F21" i="1" l="1"/>
  <c r="G21" i="1" s="1"/>
  <c r="G13" i="1"/>
  <c r="G14" i="1"/>
  <c r="I14" i="1" s="1"/>
  <c r="G15" i="1"/>
  <c r="G16" i="1"/>
  <c r="I16" i="1" s="1"/>
  <c r="G25" i="1"/>
  <c r="I25" i="1" s="1"/>
  <c r="G26" i="1"/>
  <c r="I26" i="1" s="1"/>
  <c r="G27" i="1"/>
  <c r="I27" i="1" s="1"/>
  <c r="G28" i="1"/>
  <c r="I28" i="1" s="1"/>
  <c r="F13" i="1"/>
  <c r="F14" i="1"/>
  <c r="F15" i="1"/>
  <c r="F16" i="1"/>
  <c r="F25" i="1"/>
  <c r="F26" i="1"/>
  <c r="F28" i="1"/>
  <c r="I15" i="1" l="1"/>
  <c r="I13" i="1"/>
  <c r="I21" i="1"/>
  <c r="I24" i="1"/>
  <c r="F23" i="1"/>
  <c r="G23" i="1" s="1"/>
  <c r="G22" i="1" l="1"/>
  <c r="I23" i="1"/>
  <c r="G30" i="1" l="1"/>
  <c r="G3" i="1" s="1"/>
  <c r="I22" i="1"/>
  <c r="I30" i="1" s="1"/>
  <c r="B18" i="2" s="1"/>
  <c r="G56" i="19" s="1"/>
  <c r="I31" i="1" l="1"/>
  <c r="I32" i="1" s="1"/>
  <c r="G4" i="1"/>
  <c r="B30" i="1" s="1"/>
  <c r="J57" i="19" l="1"/>
  <c r="G14" i="2" s="1"/>
  <c r="B55" i="22" s="1"/>
  <c r="G59" i="19"/>
  <c r="G31" i="19" s="1"/>
  <c r="H32" i="1"/>
  <c r="B7" i="2"/>
  <c r="B50" i="22" l="1"/>
  <c r="G16" i="2"/>
  <c r="B57" i="22" s="1"/>
  <c r="B14" i="2"/>
  <c r="B52" i="22" l="1"/>
  <c r="G74" i="19"/>
  <c r="G75" i="19"/>
  <c r="G30" i="19" s="1"/>
  <c r="G32" i="19" l="1"/>
  <c r="B15" i="2" s="1"/>
  <c r="B16" i="2" s="1"/>
  <c r="B49" i="22"/>
  <c r="B51" i="22" l="1"/>
  <c r="C15" i="2"/>
  <c r="B53" i="22"/>
</calcChain>
</file>

<file path=xl/comments1.xml><?xml version="1.0" encoding="utf-8"?>
<comments xmlns="http://schemas.openxmlformats.org/spreadsheetml/2006/main">
  <authors>
    <author>Merz Michaela</author>
  </authors>
  <commentList>
    <comment ref="D89" authorId="0" shapeId="0">
      <text>
        <r>
          <rPr>
            <b/>
            <sz val="9"/>
            <color indexed="81"/>
            <rFont val="Segoe UI"/>
            <family val="2"/>
          </rPr>
          <t>Merz Michaela:</t>
        </r>
        <r>
          <rPr>
            <sz val="9"/>
            <color indexed="81"/>
            <rFont val="Segoe UI"/>
            <family val="2"/>
          </rPr>
          <t xml:space="preserve">
manuelle Eingabe
Sonstige Personen nach 2.3</t>
        </r>
      </text>
    </comment>
  </commentList>
</comments>
</file>

<file path=xl/sharedStrings.xml><?xml version="1.0" encoding="utf-8"?>
<sst xmlns="http://schemas.openxmlformats.org/spreadsheetml/2006/main" count="495" uniqueCount="228">
  <si>
    <t>Mindestpersonalbedarf nach § 25c Abs. 1 und 2 HKJGB in Verbindung mit Ziff. 4.6. der RV Integrationsplatz</t>
  </si>
  <si>
    <t>Altersgruppe</t>
  </si>
  <si>
    <t>Betreuungsmittelwert</t>
  </si>
  <si>
    <t>Vertraglich aufgenommene Kinder</t>
  </si>
  <si>
    <t>Kinder ohne Behinderung</t>
  </si>
  <si>
    <t>Kinder mit Behinderung</t>
  </si>
  <si>
    <t>KmB mit Faktor</t>
  </si>
  <si>
    <t>Zwischensumme</t>
  </si>
  <si>
    <t>Fachkraftfaktor</t>
  </si>
  <si>
    <t>Mindestfachkraftstd. pro Woche</t>
  </si>
  <si>
    <t>3 Jahre bis Schuleintritt</t>
  </si>
  <si>
    <t>Faktor nach 4.5. RV I-Platz</t>
  </si>
  <si>
    <t>Ausfallzeiten</t>
  </si>
  <si>
    <t>ü3-Gruppe</t>
  </si>
  <si>
    <t>altergemischte Gruppe</t>
  </si>
  <si>
    <t>Gruppentyp:</t>
  </si>
  <si>
    <t>BITTE WÄHLEN</t>
  </si>
  <si>
    <t>Gruppentyp</t>
  </si>
  <si>
    <t>&lt;&lt;&lt;Auswahl treffen!</t>
  </si>
  <si>
    <t>Krippengruppe</t>
  </si>
  <si>
    <t>Personal Ist-Stand</t>
  </si>
  <si>
    <t>Personalbedarf</t>
  </si>
  <si>
    <r>
      <t>Ó</t>
    </r>
    <r>
      <rPr>
        <sz val="11"/>
        <color rgb="FF000000"/>
        <rFont val="Arial"/>
        <family val="2"/>
      </rPr>
      <t xml:space="preserve"> </t>
    </r>
    <r>
      <rPr>
        <sz val="9"/>
        <color rgb="FF000000"/>
        <rFont val="Arial"/>
        <family val="2"/>
      </rPr>
      <t>Landkreis Fulda</t>
    </r>
  </si>
  <si>
    <t>Zur Gruppe 1 wechseln!</t>
  </si>
  <si>
    <t>Zur Gruppe 2 wechseln!</t>
  </si>
  <si>
    <t>Zur Gruppe 3 wechseln!</t>
  </si>
  <si>
    <t>Zur Gruppe 4 wechseln!</t>
  </si>
  <si>
    <t>Zur Gruppe 5 wechseln!</t>
  </si>
  <si>
    <t>ü3-Gruppe (ohne Platzreduzierung)</t>
  </si>
  <si>
    <r>
      <t xml:space="preserve">Die Rahmenvereinbarung fordert in Ziff. 4.6., dass bei einer Gruppe, deren Belegung </t>
    </r>
    <r>
      <rPr>
        <u/>
        <sz val="12"/>
        <color theme="1"/>
        <rFont val="Calibri"/>
        <family val="2"/>
        <scheme val="minor"/>
      </rPr>
      <t>aufgrund</t>
    </r>
    <r>
      <rPr>
        <sz val="12"/>
        <color theme="1"/>
        <rFont val="Calibri"/>
        <family val="2"/>
        <scheme val="minor"/>
      </rPr>
      <t xml:space="preserve"> der Aufnahme von Kindern mit Behinderung reduziert werden </t>
    </r>
    <r>
      <rPr>
        <u/>
        <sz val="12"/>
        <color theme="1"/>
        <rFont val="Calibri"/>
        <family val="2"/>
        <scheme val="minor"/>
      </rPr>
      <t>muss</t>
    </r>
    <r>
      <rPr>
        <sz val="12"/>
        <color theme="1"/>
        <rFont val="Calibri"/>
        <family val="2"/>
        <scheme val="minor"/>
      </rPr>
      <t xml:space="preserve">, bezüglich der Personalbedarfsberechnung von einer vollen Gruppe ausgegangen werden muss. </t>
    </r>
    <r>
      <rPr>
        <b/>
        <sz val="12"/>
        <color theme="1"/>
        <rFont val="Calibri"/>
        <family val="2"/>
        <scheme val="minor"/>
      </rPr>
      <t xml:space="preserve">Dies bezieht sich auf die "Sondersituation", dass in einer Ü3-Gruppe maximal 20 Kinder aufgenommen werden dürfen. </t>
    </r>
    <r>
      <rPr>
        <sz val="12"/>
        <color theme="1"/>
        <rFont val="Calibri"/>
        <family val="2"/>
        <scheme val="minor"/>
      </rPr>
      <t>Umgekehrt bedeutet dies, dass in allen anderen Fällen auch keine Personalbedarfsberechnung wie bei einer vollen Gruppe erfolgen muss, z.B. bei unterbesetzten Gruppen. Daher müssen Sie nun entscheiden, ob bei Ihnen eine Situation vorliegt, in der die Aufnahme der Kinder mit Behinderung zwingend zu einer Gruppenreduzierung auf 20 führt; dann verwenden Sie bitte die Tabelle "Ü3". In allen anderen Fällen verwenden Sie  bitte den Typ "Ü3 (ohne Platzreduzierung)". </t>
    </r>
  </si>
  <si>
    <t>Stichtag:</t>
  </si>
  <si>
    <t>Einr.-Nr.:</t>
  </si>
  <si>
    <t>Träger-Nr.:</t>
  </si>
  <si>
    <t>Name:</t>
  </si>
  <si>
    <t>Straße/Hausnr.:</t>
  </si>
  <si>
    <t>Telefon:</t>
  </si>
  <si>
    <t>E-Mail:</t>
  </si>
  <si>
    <t>Datum der Betriebserlaubnis:</t>
  </si>
  <si>
    <t>Gesamtzahl der Plätze nach BE:</t>
  </si>
  <si>
    <t>Altersspanne von bis:</t>
  </si>
  <si>
    <t>vorgesehene Plätze für 0 bis u3-Jährige:</t>
  </si>
  <si>
    <t>vorgesehene Plätze für Schulkinder:</t>
  </si>
  <si>
    <t>vorgesehene Plätze für 3 bis 6-Jährige:</t>
  </si>
  <si>
    <t>Kinder bis zum vollendeten 1. Lebensjahr:</t>
  </si>
  <si>
    <t xml:space="preserve">Kinder vom vollendeten 1. bis zum vollendeten 2. Lebensjahr: </t>
  </si>
  <si>
    <t>Kinder vom vollendeten 2. bis zum vollendeten 3. Lebensjahr:</t>
  </si>
  <si>
    <t>Kinder vom vollendeten 3. Lebensjahr bis zum Schuleintritt:</t>
  </si>
  <si>
    <t>Kinder ab Schuleintritt:</t>
  </si>
  <si>
    <t>Montag bis Donnerstag</t>
  </si>
  <si>
    <t>von</t>
  </si>
  <si>
    <t>bis</t>
  </si>
  <si>
    <t>Freitag</t>
  </si>
  <si>
    <t xml:space="preserve">Sonstige Regelungen:                                                                </t>
  </si>
  <si>
    <t>2.  Angaben zum Personal der Tageseinrichtung</t>
  </si>
  <si>
    <r>
      <t>D</t>
    </r>
    <r>
      <rPr>
        <sz val="12"/>
        <rFont val="Calibri"/>
        <family val="2"/>
        <scheme val="minor"/>
      </rPr>
      <t>ie im folgenden erhobenen personenbezogenen Daten sind verpflichtende Angaben nach § 47 SGB VIII in Verbindung mit den §§ 15 und 18  HKJGB. Sie werden ausschließlich zum Zweck der Aufgabenerfüllung zum Schutz von Kindern in Tageseinrichtungen verwendet und ggf. in einem automatisierten Verfahren gespeichert. Die betroffenen Personen sind hiervon in geeigneter Weise in Kenntnis zu setzen.</t>
    </r>
  </si>
  <si>
    <t>Name, Vorname</t>
  </si>
  <si>
    <t>Einstellungs-datum</t>
  </si>
  <si>
    <t>Ausbildung</t>
  </si>
  <si>
    <t>Funktion**</t>
  </si>
  <si>
    <t>wöchentliche Arbeitszeit</t>
  </si>
  <si>
    <t>Summe:</t>
  </si>
  <si>
    <t>Leitung:</t>
  </si>
  <si>
    <t>Ansprechp.:</t>
  </si>
  <si>
    <r>
      <t>Hier bitte nur das Datum des letzten Führungszeugnisses eintragen, keine Führungszeugnisse in der Anlage beifügen!</t>
    </r>
    <r>
      <rPr>
        <sz val="10"/>
        <rFont val="Calibri"/>
        <family val="2"/>
        <scheme val="minor"/>
      </rPr>
      <t xml:space="preserve"> Die Bestimmungen zum Datenschutz nach § 72a Abs. 5 SGB VIII sind zu beachten.</t>
    </r>
  </si>
  <si>
    <t>Schwerpunktkita gem. § 32 Abs. 4 HKJGB:</t>
  </si>
  <si>
    <t>Fachkraft</t>
  </si>
  <si>
    <t>Berufspraktikant/in</t>
  </si>
  <si>
    <t>Sonstige</t>
  </si>
  <si>
    <t xml:space="preserve">Integration </t>
  </si>
  <si>
    <t>Sprachförderung</t>
  </si>
  <si>
    <t>Reinigungskraft</t>
  </si>
  <si>
    <t>Küchenkraft</t>
  </si>
  <si>
    <t>Hausmeister</t>
  </si>
  <si>
    <t>Erzieher/in</t>
  </si>
  <si>
    <t>Heilpädagoge/in</t>
  </si>
  <si>
    <t>Sozialpädagoge/in</t>
  </si>
  <si>
    <t>Sozialarbeiter/in</t>
  </si>
  <si>
    <t>Diplom Pädagoge/in</t>
  </si>
  <si>
    <t>Lehrperson Grundschule</t>
  </si>
  <si>
    <t>Lehrperson Förderschule</t>
  </si>
  <si>
    <t>Kindheitspädagoge/in</t>
  </si>
  <si>
    <t>Heilerziehungspfleger/in</t>
  </si>
  <si>
    <t>Kinderpfleger/in</t>
  </si>
  <si>
    <t>Teilnehmer/in in berufsbegleitender Ausbildung</t>
  </si>
  <si>
    <t>Hinweise zum Ausfüllen</t>
  </si>
  <si>
    <t>Zur Gruppe 6 wechseln!</t>
  </si>
  <si>
    <t>JaNein</t>
  </si>
  <si>
    <t xml:space="preserve">Ja </t>
  </si>
  <si>
    <t>Nein</t>
  </si>
  <si>
    <t>Angaben zur Betriebserlaubnis</t>
  </si>
  <si>
    <t>Konzeption gem. § 45 SGB VIII vom:</t>
  </si>
  <si>
    <t xml:space="preserve">3. Mindestpersonalbedarf lt. KiföG für Kindertagesstätte: </t>
  </si>
  <si>
    <t>1. Angaben zur Tageseinrichtung und zum Träger</t>
  </si>
  <si>
    <t>1.1 Angaben zur Tageseinrichtung:</t>
  </si>
  <si>
    <t>1.2 Angaben zum Träger:</t>
  </si>
  <si>
    <t>1.3 Angaben zur Betriebserlaubnis</t>
  </si>
  <si>
    <t>Berechnung Personalbedarf:</t>
  </si>
  <si>
    <t>unter 20 Jahren:</t>
  </si>
  <si>
    <t>Geburts-datum</t>
  </si>
  <si>
    <t>Einrichtung</t>
  </si>
  <si>
    <t>Gesamtzahl der Plätze nach BE</t>
  </si>
  <si>
    <t>Scherwerunktkita gem. § 32 Abs. 4 HKJGB:</t>
  </si>
  <si>
    <t xml:space="preserve"> </t>
  </si>
  <si>
    <t>Kinder vom vollendeten 1. bis zum vollendeten 2. Lebensjahr:</t>
  </si>
  <si>
    <t>Personal Gesamt:</t>
  </si>
  <si>
    <t>Praktikant/in im Anerkennungsjahr</t>
  </si>
  <si>
    <t>Alter von 20 - 29 Jahren:</t>
  </si>
  <si>
    <t>Alter von 30 - 39 Jahren:</t>
  </si>
  <si>
    <t>Alter von 40 - 49 Jahren:</t>
  </si>
  <si>
    <t>Alter von 50 - 59 Jahren:</t>
  </si>
  <si>
    <t>über 59 Jahre:</t>
  </si>
  <si>
    <t>Ausbildung Personal (Punkt 2.1):</t>
  </si>
  <si>
    <t>Mittagsversorgung:</t>
  </si>
  <si>
    <t>Angaben zu den Öffnungszeiten:</t>
  </si>
  <si>
    <t>Öffnung Montag - Donnertag:</t>
  </si>
  <si>
    <t>Ende Montag - Donnerstag:</t>
  </si>
  <si>
    <t>Öffnung Freitag:</t>
  </si>
  <si>
    <t>Ende Freitag:</t>
  </si>
  <si>
    <t>Gesamtzahl der Plätze nach Betriebserlaubnis:</t>
  </si>
  <si>
    <t>Angaben zur Einrichtung:</t>
  </si>
  <si>
    <t>Angaben zum Träger:</t>
  </si>
  <si>
    <t>Straße:</t>
  </si>
  <si>
    <t>Träger:</t>
  </si>
  <si>
    <t>Ansprechpartner:</t>
  </si>
  <si>
    <t>PLZ:</t>
  </si>
  <si>
    <t>Ort:</t>
  </si>
  <si>
    <t>Einrichtungsnummer:</t>
  </si>
  <si>
    <t>Summe päd. Personal:</t>
  </si>
  <si>
    <t>2.5  Angaben zu weiteren regelmäßig anwesenden Personen wie  Reinigungs- oder Küchenkraft, Hausmeister etc.:</t>
  </si>
  <si>
    <t>2.4  Angaben zum weiteren pädagogischen Personal für Integration, Sprachförderung etc.:</t>
  </si>
  <si>
    <r>
      <t>PERSONALBEDARF</t>
    </r>
    <r>
      <rPr>
        <sz val="8"/>
        <color theme="1"/>
        <rFont val="Calibri"/>
        <family val="2"/>
        <scheme val="minor"/>
      </rPr>
      <t xml:space="preserve"> incl. Ausfallzeiten ohne Leitung</t>
    </r>
  </si>
  <si>
    <t>Differenz Personal</t>
  </si>
  <si>
    <t>Leitung Ist-Stand</t>
  </si>
  <si>
    <t>Differenz Leitung</t>
  </si>
  <si>
    <t>Anlage zur jährlichen Meldung nach § 47 SGB VIII</t>
  </si>
  <si>
    <t>wöchentliche Sollarbeitszeit einer Vollzeitstelle</t>
  </si>
  <si>
    <t>Leitung</t>
  </si>
  <si>
    <t>Stellvertr. Leitung</t>
  </si>
  <si>
    <t>Netto-Pers.bedarf</t>
  </si>
  <si>
    <t>Netto-Personalbedarf Gruppe 1-6</t>
  </si>
  <si>
    <t>Differenz:</t>
  </si>
  <si>
    <t>Leitung Ist-Zeit:</t>
  </si>
  <si>
    <t>Summe Personal:</t>
  </si>
  <si>
    <t>Mindestpersonalbedarf:</t>
  </si>
  <si>
    <t>zusätzliche Personalstunden für Integration:</t>
  </si>
  <si>
    <r>
      <t>Funktion</t>
    </r>
    <r>
      <rPr>
        <b/>
        <vertAlign val="superscript"/>
        <sz val="12"/>
        <rFont val="Calibri"/>
        <family val="2"/>
        <scheme val="minor"/>
      </rPr>
      <t>2</t>
    </r>
  </si>
  <si>
    <r>
      <t>Führungszeugnis vom</t>
    </r>
    <r>
      <rPr>
        <b/>
        <vertAlign val="superscript"/>
        <sz val="12"/>
        <rFont val="Calibri"/>
        <family val="2"/>
        <scheme val="minor"/>
      </rPr>
      <t>1</t>
    </r>
  </si>
  <si>
    <r>
      <t>Führungszeugnis vom</t>
    </r>
    <r>
      <rPr>
        <b/>
        <vertAlign val="superscript"/>
        <sz val="12"/>
        <color theme="1"/>
        <rFont val="Calibri"/>
        <family val="2"/>
        <scheme val="minor"/>
      </rPr>
      <t>1</t>
    </r>
  </si>
  <si>
    <r>
      <t>Funktion</t>
    </r>
    <r>
      <rPr>
        <b/>
        <vertAlign val="superscript"/>
        <sz val="12"/>
        <color theme="1"/>
        <rFont val="Calibri"/>
        <family val="2"/>
        <scheme val="minor"/>
      </rPr>
      <t>2</t>
    </r>
  </si>
  <si>
    <r>
      <rPr>
        <vertAlign val="superscript"/>
        <sz val="10"/>
        <color theme="1"/>
        <rFont val="Calibri"/>
        <family val="2"/>
        <scheme val="minor"/>
      </rPr>
      <t>1</t>
    </r>
    <r>
      <rPr>
        <sz val="10"/>
        <color theme="1"/>
        <rFont val="Calibri"/>
        <family val="2"/>
        <scheme val="minor"/>
      </rPr>
      <t xml:space="preserve"> Im Rahmen der Prüfung zur Voraussetzungen zur Erteilung einer Betriebserlaubnis ist nach § 45 Abs. 3 Nr. 2 SGB VIII im Hinblick auf die Eigung des Personals nachzuweisen, dass die Vorlage und Prüfung von aufgabenspezifischen Ausbildungsnachweisen sowie von Führungszeugnissen nach § 30 Abs. 5 und § 30a Abs. 1 des Bundeszentralregistergesetzes sichergestellt ist.</t>
    </r>
    <r>
      <rPr>
        <b/>
        <sz val="10"/>
        <color theme="1"/>
        <rFont val="Calibri"/>
        <family val="2"/>
        <scheme val="minor"/>
      </rPr>
      <t xml:space="preserve"> Führungszeugnisse sind vom Träger der Einrichtung in regelmäßigen Abständen (mind. alle 5 Jahre) erneut anzufordern und zu prüfen.</t>
    </r>
  </si>
  <si>
    <r>
      <rPr>
        <vertAlign val="superscript"/>
        <sz val="10"/>
        <color theme="1"/>
        <rFont val="Calibri"/>
        <family val="2"/>
        <scheme val="minor"/>
      </rPr>
      <t>2</t>
    </r>
    <r>
      <rPr>
        <sz val="10"/>
        <color theme="1"/>
        <rFont val="Calibri"/>
        <family val="2"/>
        <scheme val="minor"/>
      </rPr>
      <t xml:space="preserve"> Falls Mitarbeiterin</t>
    </r>
    <r>
      <rPr>
        <sz val="10"/>
        <rFont val="Calibri"/>
        <family val="2"/>
        <scheme val="minor"/>
      </rPr>
      <t>nen</t>
    </r>
    <r>
      <rPr>
        <sz val="10"/>
        <color theme="1"/>
        <rFont val="Calibri"/>
        <family val="2"/>
        <scheme val="minor"/>
      </rPr>
      <t xml:space="preserve"> oder Mitarbeiter mehrere Funktionen wahrnehmen (z.B. Fachkraft in der Gruppe und Integrationskraft), weisen Sie diese Personen bitte mehrfach - getrennt nach der Funktion - aus und geben jeweils die Stundenzahl/Woche an, die für die betreffende Funktion eingesetzt werden.</t>
    </r>
  </si>
  <si>
    <t>Genehmigung Jugendamt vom</t>
  </si>
  <si>
    <t>Überschuss Leitungsstunden aus 2.2:</t>
  </si>
  <si>
    <t>Auf den Mindestpersonalbedarf tatsächlich anrechenbare Stunden</t>
  </si>
  <si>
    <t>Jährliche Meldung für Tageseinrichtungen für Kinder nach § 47  Achtes Buch Sozialgesetzbuch (SGB VIII) i.V.m.                                               § 18 sowie § 15 Abs. 3 Satz 1 und Abs. 4 Hessisches Kinder- und Jugendhilfegesetzbuch (HKJGB)</t>
  </si>
  <si>
    <t>Überschuss Leitungsstunden:</t>
  </si>
  <si>
    <t>erforderl. Zeiten für Leitungstätigkeit</t>
  </si>
  <si>
    <t>erforderl. Zeiten für Leitungstätigkeit (20%):</t>
  </si>
  <si>
    <t>Differenz Leitung:</t>
  </si>
  <si>
    <t>Ergebnis:</t>
  </si>
  <si>
    <t>Sozialassistent/in</t>
  </si>
  <si>
    <r>
      <t>Funktion</t>
    </r>
    <r>
      <rPr>
        <b/>
        <vertAlign val="superscript"/>
        <sz val="12"/>
        <rFont val="Calibri"/>
        <family val="2"/>
        <scheme val="minor"/>
      </rPr>
      <t>2,3</t>
    </r>
  </si>
  <si>
    <r>
      <t>wöchentliche Arbeitszeit</t>
    </r>
    <r>
      <rPr>
        <b/>
        <vertAlign val="superscript"/>
        <sz val="12"/>
        <rFont val="Calibri"/>
        <family val="2"/>
        <scheme val="minor"/>
      </rPr>
      <t>4</t>
    </r>
  </si>
  <si>
    <r>
      <t>Die Erläuterungen zu "Führungszeugnis vom</t>
    </r>
    <r>
      <rPr>
        <b/>
        <vertAlign val="superscript"/>
        <sz val="10"/>
        <rFont val="Calibri"/>
        <family val="2"/>
        <scheme val="minor"/>
      </rPr>
      <t>1</t>
    </r>
    <r>
      <rPr>
        <b/>
        <sz val="10"/>
        <rFont val="Calibri"/>
        <family val="2"/>
        <scheme val="minor"/>
      </rPr>
      <t>", "Funktion</t>
    </r>
    <r>
      <rPr>
        <b/>
        <vertAlign val="superscript"/>
        <sz val="10"/>
        <rFont val="Calibri"/>
        <family val="2"/>
        <scheme val="minor"/>
      </rPr>
      <t>2,3</t>
    </r>
    <r>
      <rPr>
        <b/>
        <sz val="10"/>
        <rFont val="Calibri"/>
        <family val="2"/>
        <scheme val="minor"/>
      </rPr>
      <t>" und "wöchentliche Arbeitszeit</t>
    </r>
    <r>
      <rPr>
        <b/>
        <vertAlign val="superscript"/>
        <sz val="10"/>
        <rFont val="Calibri"/>
        <family val="2"/>
        <scheme val="minor"/>
      </rPr>
      <t>4</t>
    </r>
    <r>
      <rPr>
        <b/>
        <sz val="10"/>
        <rFont val="Calibri"/>
        <family val="2"/>
        <scheme val="minor"/>
      </rPr>
      <t>" finden Sie nachfolgend unterhalb Punkt 2.5.</t>
    </r>
  </si>
  <si>
    <r>
      <rPr>
        <vertAlign val="superscript"/>
        <sz val="10"/>
        <rFont val="Calibri"/>
        <family val="2"/>
        <scheme val="minor"/>
      </rPr>
      <t xml:space="preserve">5 </t>
    </r>
    <r>
      <rPr>
        <sz val="10"/>
        <rFont val="Calibri"/>
        <family val="2"/>
        <scheme val="minor"/>
      </rPr>
      <t>Nach § 25c Abs. 3 HKJGB sind für die Leitungstätigkeit zusätzliche Zeiten im  Umfang von 20 % des auf S.1 ermittelten Netto-Mindestpersonalbedarfs vorzuhalten, jedoch höchstens im Umfang von 1,5 Vollzeitstellen.</t>
    </r>
    <r>
      <rPr>
        <b/>
        <sz val="10"/>
        <rFont val="Calibri"/>
        <family val="2"/>
        <scheme val="minor"/>
      </rPr>
      <t xml:space="preserve"> Über diesen Umfang hinaus gehende Stunden werden unter 2.1 (Summe päd. Personal) berücksichtigt.</t>
    </r>
  </si>
  <si>
    <r>
      <t>2.2  Angaben zur Einrichtungsleitung</t>
    </r>
    <r>
      <rPr>
        <b/>
        <vertAlign val="superscript"/>
        <sz val="14"/>
        <rFont val="Calibri"/>
        <family val="2"/>
        <scheme val="minor"/>
      </rPr>
      <t>5</t>
    </r>
    <r>
      <rPr>
        <b/>
        <sz val="14"/>
        <rFont val="Calibri"/>
        <family val="2"/>
        <scheme val="minor"/>
      </rPr>
      <t>:</t>
    </r>
  </si>
  <si>
    <r>
      <rPr>
        <vertAlign val="superscript"/>
        <sz val="10"/>
        <rFont val="Calibri"/>
        <family val="2"/>
        <scheme val="minor"/>
      </rPr>
      <t>4</t>
    </r>
    <r>
      <rPr>
        <sz val="10"/>
        <rFont val="Calibri"/>
        <family val="2"/>
        <scheme val="minor"/>
      </rPr>
      <t xml:space="preserve"> Bei Personen im Anerkennungsjahr ist hier nur ihre jeweils anrechenbare wöchentliche Arbeitszeit anzugeben (§ 25 Abs. 2 Satz 1 Nr.3 HKJGB i.V.m. § 25c Abs. 3 HKJGB).</t>
    </r>
  </si>
  <si>
    <t>Fachkraft zur Mitarbeit</t>
  </si>
  <si>
    <r>
      <t>3</t>
    </r>
    <r>
      <rPr>
        <sz val="10"/>
        <color rgb="FF000000"/>
        <rFont val="Calibri"/>
        <family val="2"/>
        <scheme val="minor"/>
      </rPr>
      <t xml:space="preserve"> </t>
    </r>
    <r>
      <rPr>
        <sz val="10"/>
        <color rgb="FF0D0D0D"/>
        <rFont val="Calibri"/>
        <family val="2"/>
        <scheme val="minor"/>
      </rPr>
      <t>In § 25 b Abs. 1 und 2 HKJGB wird zwischen „Fachkraft“ und „Fachkraft zur Mitarbeit“ differenziert. Entsprechend der jeweiligen beruflichen Qualifikation ist die Funktion auszuwählen.</t>
    </r>
  </si>
  <si>
    <t>Anzahl der Gruppen:</t>
  </si>
  <si>
    <t>Gültigkeit der Betriebserlaubnis ab:</t>
  </si>
  <si>
    <t>vorauss. Zahl der Kinder mit Wechsel in die Grundschule:</t>
  </si>
  <si>
    <t>vorauss. Kinder mit Wechsel in die Grundschule:</t>
  </si>
  <si>
    <t>Anzahl der Gruppen mit Integration:</t>
  </si>
  <si>
    <r>
      <t xml:space="preserve">*Migration: Familienkontext, in dem unabhängig von der Nationalität überwiegend </t>
    </r>
    <r>
      <rPr>
        <u/>
        <sz val="9"/>
        <rFont val="Calibri"/>
        <family val="2"/>
        <scheme val="minor"/>
      </rPr>
      <t>nicht</t>
    </r>
    <r>
      <rPr>
        <sz val="9"/>
        <rFont val="Calibri"/>
        <family val="2"/>
        <scheme val="minor"/>
      </rPr>
      <t xml:space="preserve"> deutsch gesprochen wird</t>
    </r>
  </si>
  <si>
    <t xml:space="preserve">belegte Plätze vom vollendeten 1. bis zum vollendeten 2. Lebensjahr: </t>
  </si>
  <si>
    <t>belegte Plätze vom vollendeten 2. bis zum vollendeten 3. Lebensjahr:</t>
  </si>
  <si>
    <t>belegte Plätze vom vollendeten 3. Lebensjahr bis zum Schuleintritt:</t>
  </si>
  <si>
    <t>1.6 Angaben zur Öffnungszeiten der Tageseinrichtung insgesamt</t>
  </si>
  <si>
    <t>1.7 Angaben zur Konzeption</t>
  </si>
  <si>
    <t>belegte Plätze bis zum vollendeten 1. Lebensjahr:</t>
  </si>
  <si>
    <t>belegte Plätze ab Schuleintritt:</t>
  </si>
  <si>
    <t>1.5 Angaben zu den vertraglich aufgenommenen Kindern</t>
  </si>
  <si>
    <t>1.4 Angaben zu den belegten Plätzen</t>
  </si>
  <si>
    <t>0 - 2 Jahre</t>
  </si>
  <si>
    <t>2 - 3 Jahre</t>
  </si>
  <si>
    <t>Schulkinder (Hort)</t>
  </si>
  <si>
    <t xml:space="preserve">Gesamt Integrationskinder: </t>
  </si>
  <si>
    <t>Gesamt Kinder mit Migrationshintergrund*:</t>
  </si>
  <si>
    <t xml:space="preserve">Gesamt Kinder aus anderen Kommunen: </t>
  </si>
  <si>
    <t>Gruppengröße lt. BE:</t>
  </si>
  <si>
    <t>Gruppenname:</t>
  </si>
  <si>
    <t>Kinder gesamt</t>
  </si>
  <si>
    <t>Schulkinder  (Hort)</t>
  </si>
  <si>
    <t>Angaben zu den belegten Plätzen</t>
  </si>
  <si>
    <t>belegte Plätze vom vollendeten 1. bis zum voll. 2. Lebensjahr:</t>
  </si>
  <si>
    <t>belegte Plätze vom vollendeten 2. bis zum voll. 3. Lebensjahr:</t>
  </si>
  <si>
    <t>belegte Plätze vom vollendeten 3. bis zum Schuleintritt:</t>
  </si>
  <si>
    <t>Integrationskinder:</t>
  </si>
  <si>
    <t>Kinder mit Migrationshintergrund:</t>
  </si>
  <si>
    <t>Kinder aus anderen Kommunen:</t>
  </si>
  <si>
    <t>Kinder ab Schuleintritt (Hort):</t>
  </si>
  <si>
    <t>Alter Personal:</t>
  </si>
  <si>
    <t>Gesamt:</t>
  </si>
  <si>
    <t>Belegte Plätze insgesamt:</t>
  </si>
  <si>
    <t>Kinder insgesamt:</t>
  </si>
  <si>
    <t>PLZ</t>
  </si>
  <si>
    <t>berufsqualifiz. Hochschulabschluss/Bachelor</t>
  </si>
  <si>
    <t>anerkannte gleichwertige Ausbildung im In-/Ausland</t>
  </si>
  <si>
    <t>Sonstige Person mit Eignung lt. HSMI</t>
  </si>
  <si>
    <t>Sonstige Person mit Eignung DQR 6</t>
  </si>
  <si>
    <t>Summe erforderliche Leitungszeiten                                                            (20% zusätzlich zum Netto-Mindespersonalbedarf,                   max. 1,5 Vollzeitstellen):</t>
  </si>
  <si>
    <t>Gesamt Kinder mit Fluchthintergrund:</t>
  </si>
  <si>
    <t xml:space="preserve">    davon Kinder mit Fluchthintergrund aus der Ukraine:</t>
  </si>
  <si>
    <t>Personal nach HKJGB (in der Fassung ab dem 03.08.2023)</t>
  </si>
  <si>
    <r>
      <t xml:space="preserve">2.1  Angaben zum pädagogischen Personal (§ 25c i.V. mit § 25b HKJGB) </t>
    </r>
    <r>
      <rPr>
        <b/>
        <sz val="14"/>
        <color rgb="FFFF0000"/>
        <rFont val="Calibri"/>
        <family val="2"/>
        <scheme val="minor"/>
      </rPr>
      <t>ohne</t>
    </r>
    <r>
      <rPr>
        <b/>
        <sz val="14"/>
        <rFont val="Calibri"/>
        <family val="2"/>
        <scheme val="minor"/>
      </rPr>
      <t xml:space="preserve"> Leitungszeiten, sonstige Personen nach § 25 b Abs. 2 Satz 1 Nr. 6  und Integrationskräfte</t>
    </r>
    <r>
      <rPr>
        <b/>
        <sz val="12"/>
        <rFont val="Calibri"/>
        <family val="2"/>
        <scheme val="minor"/>
      </rPr>
      <t xml:space="preserve"> </t>
    </r>
    <r>
      <rPr>
        <sz val="12"/>
        <rFont val="Calibri"/>
        <family val="2"/>
        <scheme val="minor"/>
      </rPr>
      <t>(länger abwesendes Personal z.B. Arbeitsfreistellung, Krankengeldbezug, etc. mit 0,00 Std. eintragen)</t>
    </r>
  </si>
  <si>
    <t>Genehmigtes sonstiges Personal aus 2.3:</t>
  </si>
  <si>
    <r>
      <t>Ausbildung</t>
    </r>
    <r>
      <rPr>
        <sz val="12"/>
        <rFont val="Calibri"/>
        <family val="2"/>
        <scheme val="minor"/>
      </rPr>
      <t xml:space="preserve"> (bei PiVA incl. Ausbildungsjahr)</t>
    </r>
  </si>
  <si>
    <t>25% des Mindestpersonalbedarfs ohne Leitungszeiten                                                                                (max. anrechenbare Std.)</t>
  </si>
  <si>
    <r>
      <rPr>
        <vertAlign val="superscript"/>
        <sz val="10"/>
        <rFont val="Calibri"/>
        <family val="2"/>
        <scheme val="minor"/>
      </rPr>
      <t xml:space="preserve">6 </t>
    </r>
    <r>
      <rPr>
        <sz val="10"/>
        <rFont val="Calibri"/>
        <family val="2"/>
        <scheme val="minor"/>
      </rPr>
      <t>sonstige Personen für die nach § 25b Abs. 2 Satz 1 Nr. 6 HKJGB die  Zustimmung des Jugendamtes vorliegt, können nach § 25b Abs. 2 Satz 2 HKJGB mit einem Stundenumfang von bis zu 25 % des Mindestpersonalbedarfs ohne Leitungszeiten auf den Mindestpersonalbedarf angerechnet werden (nicht anrechenbare Zeiten sind Zeiten als Zusatzpersonal, s. 2.5)</t>
    </r>
  </si>
  <si>
    <t>Summe päd. Personal und genehmigtes sonstiges Personal:</t>
  </si>
  <si>
    <t>Sofern Sie die Ausbildung "Sonstige" ausgewählt haben,  bitte nachfolgend die genaue Ausbildung ergänzen:</t>
  </si>
  <si>
    <r>
      <rPr>
        <b/>
        <sz val="14"/>
        <rFont val="Calibri"/>
        <family val="2"/>
        <scheme val="minor"/>
      </rPr>
      <t>2.3  Angaben zu sonstigen Personen nach § 25 b Abs. 2 Satz 1 Nr. 6</t>
    </r>
    <r>
      <rPr>
        <b/>
        <sz val="12"/>
        <rFont val="Calibri"/>
        <family val="2"/>
        <scheme val="minor"/>
      </rPr>
      <t xml:space="preserve"> mit Genehmigung des Jugendamtes zum Einsatz als Fachkraft zur Mitarbeit</t>
    </r>
    <r>
      <rPr>
        <b/>
        <vertAlign val="superscript"/>
        <sz val="11"/>
        <rFont val="Calibri"/>
        <family val="2"/>
        <scheme val="minor"/>
      </rPr>
      <t>6</t>
    </r>
    <r>
      <rPr>
        <b/>
        <sz val="12"/>
        <rFont val="Calibri"/>
        <family val="2"/>
        <scheme val="minor"/>
      </rPr>
      <t>:</t>
    </r>
  </si>
  <si>
    <t>2.1 Personal</t>
  </si>
  <si>
    <t>2.2 Leitung</t>
  </si>
  <si>
    <t>2.3 Sonstige</t>
  </si>
  <si>
    <t>Genehmigtes fachfremdes Personal (max. 25%):</t>
  </si>
  <si>
    <t>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</si>
</sst>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yyyy"/>
    <numFmt numFmtId="166" formatCode="h:mm;@"/>
  </numFmts>
  <fonts count="64" x14ac:knownFonts="1">
    <font>
      <sz val="11"/>
      <color theme="1"/>
      <name val="Calibri"/>
      <family val="2"/>
      <scheme val="minor"/>
    </font>
    <font>
      <b/>
      <sz val="11"/>
      <color theme="1"/>
      <name val="Calibri"/>
      <family val="2"/>
      <scheme val="minor"/>
    </font>
    <font>
      <b/>
      <u/>
      <sz val="11"/>
      <color theme="1"/>
      <name val="Calibri"/>
      <family val="2"/>
      <scheme val="minor"/>
    </font>
    <font>
      <sz val="12"/>
      <color theme="1"/>
      <name val="Calibri"/>
      <family val="2"/>
      <scheme val="minor"/>
    </font>
    <font>
      <b/>
      <sz val="12"/>
      <color theme="1"/>
      <name val="Calibri"/>
      <family val="2"/>
      <scheme val="minor"/>
    </font>
    <font>
      <b/>
      <sz val="11"/>
      <color theme="0"/>
      <name val="Calibri"/>
      <family val="2"/>
      <scheme val="minor"/>
    </font>
    <font>
      <sz val="11"/>
      <color theme="0" tint="-0.34998626667073579"/>
      <name val="Calibri"/>
      <family val="2"/>
      <scheme val="minor"/>
    </font>
    <font>
      <sz val="11"/>
      <color theme="0"/>
      <name val="Calibri"/>
      <family val="2"/>
      <scheme val="minor"/>
    </font>
    <font>
      <b/>
      <sz val="12"/>
      <color rgb="FFFF0000"/>
      <name val="Calibri"/>
      <family val="2"/>
      <scheme val="minor"/>
    </font>
    <font>
      <b/>
      <sz val="11"/>
      <color rgb="FFFF0000"/>
      <name val="Calibri"/>
      <family val="2"/>
      <scheme val="minor"/>
    </font>
    <font>
      <b/>
      <sz val="14"/>
      <color theme="1"/>
      <name val="Calibri"/>
      <family val="2"/>
      <scheme val="minor"/>
    </font>
    <font>
      <b/>
      <sz val="18"/>
      <color theme="1"/>
      <name val="Calibri"/>
      <family val="2"/>
      <scheme val="minor"/>
    </font>
    <font>
      <sz val="11"/>
      <color rgb="FF000000"/>
      <name val="Symbol"/>
      <family val="1"/>
      <charset val="2"/>
    </font>
    <font>
      <sz val="11"/>
      <color rgb="FF000000"/>
      <name val="Arial"/>
      <family val="2"/>
    </font>
    <font>
      <sz val="9"/>
      <color rgb="FF000000"/>
      <name val="Arial"/>
      <family val="2"/>
    </font>
    <font>
      <sz val="11"/>
      <color rgb="FFFF0000"/>
      <name val="Calibri"/>
      <family val="2"/>
      <scheme val="minor"/>
    </font>
    <font>
      <u/>
      <sz val="11"/>
      <color theme="10"/>
      <name val="Calibri"/>
      <family val="2"/>
      <scheme val="minor"/>
    </font>
    <font>
      <sz val="11"/>
      <color rgb="FF00B0F0"/>
      <name val="Calibri"/>
      <family val="2"/>
      <scheme val="minor"/>
    </font>
    <font>
      <u/>
      <sz val="11"/>
      <color theme="1" tint="0.499984740745262"/>
      <name val="Calibri"/>
      <family val="2"/>
      <scheme val="minor"/>
    </font>
    <font>
      <sz val="11"/>
      <color theme="1" tint="0.499984740745262"/>
      <name val="Calibri"/>
      <family val="2"/>
      <scheme val="minor"/>
    </font>
    <font>
      <sz val="14"/>
      <color theme="0"/>
      <name val="Calibri"/>
      <family val="2"/>
      <scheme val="minor"/>
    </font>
    <font>
      <b/>
      <sz val="11"/>
      <color theme="0" tint="-0.14999847407452621"/>
      <name val="Calibri"/>
      <family val="2"/>
      <scheme val="minor"/>
    </font>
    <font>
      <sz val="12"/>
      <color rgb="FFFF0000"/>
      <name val="Calibri"/>
      <family val="2"/>
      <scheme val="minor"/>
    </font>
    <font>
      <u/>
      <sz val="12"/>
      <color theme="1"/>
      <name val="Calibri"/>
      <family val="2"/>
      <scheme val="minor"/>
    </font>
    <font>
      <b/>
      <sz val="14"/>
      <color rgb="FFFF0000"/>
      <name val="Calibri"/>
      <family val="2"/>
      <scheme val="minor"/>
    </font>
    <font>
      <sz val="10"/>
      <color theme="1"/>
      <name val="Calibri"/>
      <family val="2"/>
      <scheme val="minor"/>
    </font>
    <font>
      <sz val="14"/>
      <color theme="1"/>
      <name val="Calibri"/>
      <family val="2"/>
      <scheme val="minor"/>
    </font>
    <font>
      <b/>
      <u/>
      <sz val="14"/>
      <color theme="1"/>
      <name val="Calibri"/>
      <family val="2"/>
      <scheme val="minor"/>
    </font>
    <font>
      <b/>
      <sz val="10"/>
      <color theme="1"/>
      <name val="Calibri"/>
      <family val="2"/>
      <scheme val="minor"/>
    </font>
    <font>
      <b/>
      <u/>
      <sz val="12"/>
      <color theme="1"/>
      <name val="Calibri"/>
      <family val="2"/>
      <scheme val="minor"/>
    </font>
    <font>
      <u/>
      <sz val="11"/>
      <color theme="1"/>
      <name val="Calibri"/>
      <family val="2"/>
      <scheme val="minor"/>
    </font>
    <font>
      <sz val="12"/>
      <name val="Calibri"/>
      <family val="2"/>
      <scheme val="minor"/>
    </font>
    <font>
      <i/>
      <sz val="10"/>
      <color theme="1"/>
      <name val="Calibri"/>
      <family val="2"/>
      <scheme val="minor"/>
    </font>
    <font>
      <i/>
      <sz val="11"/>
      <color theme="1"/>
      <name val="Calibri"/>
      <family val="2"/>
      <scheme val="minor"/>
    </font>
    <font>
      <sz val="10"/>
      <name val="Calibri"/>
      <family val="2"/>
      <scheme val="minor"/>
    </font>
    <font>
      <sz val="11"/>
      <name val="Calibri"/>
      <family val="2"/>
      <scheme val="minor"/>
    </font>
    <font>
      <b/>
      <sz val="10"/>
      <name val="Calibri"/>
      <family val="2"/>
      <scheme val="minor"/>
    </font>
    <font>
      <b/>
      <u/>
      <sz val="12"/>
      <name val="Calibri"/>
      <family val="2"/>
      <scheme val="minor"/>
    </font>
    <font>
      <b/>
      <sz val="11"/>
      <name val="Calibri"/>
      <family val="2"/>
      <scheme val="minor"/>
    </font>
    <font>
      <b/>
      <sz val="12"/>
      <name val="Calibri"/>
      <family val="2"/>
      <scheme val="minor"/>
    </font>
    <font>
      <b/>
      <sz val="14"/>
      <name val="Calibri"/>
      <family val="2"/>
      <scheme val="minor"/>
    </font>
    <font>
      <sz val="14"/>
      <name val="Calibri"/>
      <family val="2"/>
      <scheme val="minor"/>
    </font>
    <font>
      <b/>
      <u/>
      <sz val="11"/>
      <name val="Calibri"/>
      <family val="2"/>
      <scheme val="minor"/>
    </font>
    <font>
      <sz val="9"/>
      <name val="Calibri"/>
      <family val="2"/>
      <scheme val="minor"/>
    </font>
    <font>
      <sz val="11"/>
      <color theme="0" tint="-4.9989318521683403E-2"/>
      <name val="Calibri"/>
      <family val="2"/>
      <scheme val="minor"/>
    </font>
    <font>
      <sz val="11"/>
      <color theme="0" tint="-0.14999847407452621"/>
      <name val="Calibri"/>
      <family val="2"/>
      <scheme val="minor"/>
    </font>
    <font>
      <sz val="8"/>
      <color theme="1"/>
      <name val="Calibri"/>
      <family val="2"/>
      <scheme val="minor"/>
    </font>
    <font>
      <b/>
      <vertAlign val="superscript"/>
      <sz val="14"/>
      <name val="Calibri"/>
      <family val="2"/>
      <scheme val="minor"/>
    </font>
    <font>
      <b/>
      <vertAlign val="superscript"/>
      <sz val="12"/>
      <name val="Calibri"/>
      <family val="2"/>
      <scheme val="minor"/>
    </font>
    <font>
      <vertAlign val="superscript"/>
      <sz val="10"/>
      <name val="Calibri"/>
      <family val="2"/>
      <scheme val="minor"/>
    </font>
    <font>
      <b/>
      <vertAlign val="superscript"/>
      <sz val="11"/>
      <name val="Calibri"/>
      <family val="2"/>
      <scheme val="minor"/>
    </font>
    <font>
      <b/>
      <vertAlign val="superscript"/>
      <sz val="12"/>
      <color theme="1"/>
      <name val="Calibri"/>
      <family val="2"/>
      <scheme val="minor"/>
    </font>
    <font>
      <vertAlign val="superscript"/>
      <sz val="10"/>
      <color theme="1"/>
      <name val="Calibri"/>
      <family val="2"/>
      <scheme val="minor"/>
    </font>
    <font>
      <b/>
      <vertAlign val="superscript"/>
      <sz val="10"/>
      <name val="Calibri"/>
      <family val="2"/>
      <scheme val="minor"/>
    </font>
    <font>
      <vertAlign val="superscript"/>
      <sz val="10"/>
      <color rgb="FF000000"/>
      <name val="Calibri"/>
      <family val="2"/>
      <scheme val="minor"/>
    </font>
    <font>
      <sz val="10"/>
      <color rgb="FF000000"/>
      <name val="Calibri"/>
      <family val="2"/>
      <scheme val="minor"/>
    </font>
    <font>
      <sz val="10"/>
      <color rgb="FF0D0D0D"/>
      <name val="Calibri"/>
      <family val="2"/>
      <scheme val="minor"/>
    </font>
    <font>
      <u/>
      <sz val="9"/>
      <name val="Calibri"/>
      <family val="2"/>
      <scheme val="minor"/>
    </font>
    <font>
      <sz val="11"/>
      <color rgb="FFFF00FF"/>
      <name val="Calibri"/>
      <family val="2"/>
      <scheme val="minor"/>
    </font>
    <font>
      <sz val="11"/>
      <color theme="3" tint="0.39997558519241921"/>
      <name val="Calibri"/>
      <family val="2"/>
      <scheme val="minor"/>
    </font>
    <font>
      <b/>
      <sz val="12"/>
      <color theme="3" tint="0.39997558519241921"/>
      <name val="Calibri"/>
      <family val="2"/>
      <scheme val="minor"/>
    </font>
    <font>
      <sz val="12"/>
      <color theme="3" tint="0.39997558519241921"/>
      <name val="Calibri"/>
      <family val="2"/>
      <scheme val="minor"/>
    </font>
    <font>
      <sz val="9"/>
      <color indexed="81"/>
      <name val="Segoe UI"/>
      <family val="2"/>
    </font>
    <font>
      <b/>
      <sz val="9"/>
      <color indexed="81"/>
      <name val="Segoe UI"/>
      <family val="2"/>
    </font>
  </fonts>
  <fills count="13">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solid">
        <fgColor theme="4" tint="0.599963377788628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rgb="FFFFFF99"/>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6" fillId="0" borderId="0" applyNumberFormat="0" applyFill="0" applyBorder="0" applyAlignment="0" applyProtection="0"/>
  </cellStyleXfs>
  <cellXfs count="401">
    <xf numFmtId="0" fontId="0" fillId="0" borderId="0" xfId="0"/>
    <xf numFmtId="0" fontId="0" fillId="0" borderId="0" xfId="0"/>
    <xf numFmtId="0" fontId="1" fillId="0" borderId="0" xfId="0" applyFont="1"/>
    <xf numFmtId="0" fontId="0" fillId="2" borderId="2" xfId="0" applyFont="1" applyFill="1" applyBorder="1" applyAlignment="1">
      <alignment horizontal="center" wrapText="1"/>
    </xf>
    <xf numFmtId="0" fontId="0" fillId="2" borderId="19" xfId="0" applyFont="1" applyFill="1" applyBorder="1" applyAlignment="1">
      <alignment horizontal="center" wrapText="1"/>
    </xf>
    <xf numFmtId="0" fontId="0" fillId="2" borderId="20" xfId="0" applyFont="1" applyFill="1" applyBorder="1" applyAlignment="1">
      <alignment horizontal="center" wrapText="1"/>
    </xf>
    <xf numFmtId="0" fontId="3" fillId="3" borderId="7" xfId="0" applyFont="1" applyFill="1" applyBorder="1" applyAlignment="1" applyProtection="1">
      <alignment horizontal="center"/>
      <protection locked="0"/>
    </xf>
    <xf numFmtId="0" fontId="3" fillId="3" borderId="8" xfId="0" applyFont="1" applyFill="1" applyBorder="1" applyAlignment="1" applyProtection="1">
      <alignment horizontal="center"/>
      <protection locked="0"/>
    </xf>
    <xf numFmtId="0" fontId="3" fillId="0" borderId="8" xfId="0" applyFont="1" applyBorder="1" applyAlignment="1">
      <alignment horizontal="center"/>
    </xf>
    <xf numFmtId="0" fontId="3" fillId="0" borderId="9" xfId="0" applyFont="1" applyBorder="1" applyAlignment="1">
      <alignment horizontal="center"/>
    </xf>
    <xf numFmtId="0" fontId="3" fillId="0" borderId="24" xfId="0" applyFont="1" applyBorder="1" applyAlignment="1">
      <alignment horizontal="center"/>
    </xf>
    <xf numFmtId="164" fontId="4" fillId="0" borderId="9" xfId="0" applyNumberFormat="1" applyFont="1" applyBorder="1" applyAlignment="1">
      <alignment horizontal="center"/>
    </xf>
    <xf numFmtId="0" fontId="3" fillId="3" borderId="10" xfId="0" applyFont="1" applyFill="1" applyBorder="1" applyAlignment="1" applyProtection="1">
      <alignment horizontal="center"/>
      <protection locked="0"/>
    </xf>
    <xf numFmtId="0" fontId="3" fillId="3" borderId="1" xfId="0" applyFont="1" applyFill="1" applyBorder="1" applyAlignment="1" applyProtection="1">
      <alignment horizontal="center"/>
      <protection locked="0"/>
    </xf>
    <xf numFmtId="0" fontId="3" fillId="4" borderId="1" xfId="0" applyFont="1" applyFill="1" applyBorder="1" applyAlignment="1">
      <alignment horizontal="center"/>
    </xf>
    <xf numFmtId="0" fontId="3" fillId="0" borderId="1" xfId="0" applyFont="1" applyBorder="1" applyAlignment="1">
      <alignment horizontal="center"/>
    </xf>
    <xf numFmtId="0" fontId="3" fillId="0" borderId="11" xfId="0" applyFont="1" applyBorder="1" applyAlignment="1">
      <alignment horizontal="center"/>
    </xf>
    <xf numFmtId="0" fontId="3" fillId="0" borderId="5" xfId="0" applyFont="1" applyBorder="1" applyAlignment="1">
      <alignment horizontal="center"/>
    </xf>
    <xf numFmtId="164" fontId="4" fillId="0" borderId="11" xfId="0" applyNumberFormat="1" applyFont="1" applyBorder="1" applyAlignment="1">
      <alignment horizontal="center"/>
    </xf>
    <xf numFmtId="0" fontId="3" fillId="0" borderId="4" xfId="0" applyFont="1" applyBorder="1" applyAlignment="1">
      <alignment horizontal="center"/>
    </xf>
    <xf numFmtId="0" fontId="3" fillId="0" borderId="23" xfId="0" applyFont="1" applyBorder="1" applyAlignment="1">
      <alignment horizontal="center"/>
    </xf>
    <xf numFmtId="0" fontId="3" fillId="3" borderId="12" xfId="0" applyFont="1" applyFill="1" applyBorder="1" applyAlignment="1" applyProtection="1">
      <alignment horizontal="center"/>
      <protection locked="0"/>
    </xf>
    <xf numFmtId="0" fontId="3" fillId="3" borderId="13" xfId="0" applyFont="1" applyFill="1" applyBorder="1" applyAlignment="1" applyProtection="1">
      <alignment horizontal="center"/>
      <protection locked="0"/>
    </xf>
    <xf numFmtId="0" fontId="3" fillId="4" borderId="13" xfId="0" applyFont="1" applyFill="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25" xfId="0" applyFont="1" applyBorder="1" applyAlignment="1">
      <alignment horizontal="center"/>
    </xf>
    <xf numFmtId="164" fontId="4" fillId="0" borderId="14" xfId="0" applyNumberFormat="1" applyFont="1" applyBorder="1" applyAlignment="1">
      <alignment horizontal="center"/>
    </xf>
    <xf numFmtId="0" fontId="3" fillId="0" borderId="15" xfId="0" applyFont="1" applyBorder="1" applyAlignment="1">
      <alignment horizontal="center"/>
    </xf>
    <xf numFmtId="0" fontId="3" fillId="3" borderId="17" xfId="0" applyFont="1" applyFill="1" applyBorder="1" applyAlignment="1" applyProtection="1">
      <alignment horizontal="center"/>
      <protection locked="0"/>
    </xf>
    <xf numFmtId="0" fontId="3" fillId="3" borderId="3" xfId="0" applyFont="1" applyFill="1" applyBorder="1" applyAlignment="1" applyProtection="1">
      <alignment horizontal="center"/>
      <protection locked="0"/>
    </xf>
    <xf numFmtId="0" fontId="3" fillId="4" borderId="3" xfId="0" applyFont="1" applyFill="1" applyBorder="1" applyAlignment="1">
      <alignment horizontal="center"/>
    </xf>
    <xf numFmtId="0" fontId="3" fillId="0" borderId="3" xfId="0" applyFont="1" applyBorder="1" applyAlignment="1">
      <alignment horizontal="center"/>
    </xf>
    <xf numFmtId="0" fontId="3" fillId="0" borderId="18" xfId="0" applyFont="1" applyBorder="1" applyAlignment="1">
      <alignment horizontal="center"/>
    </xf>
    <xf numFmtId="0" fontId="3" fillId="0" borderId="16" xfId="0" applyFont="1" applyBorder="1" applyAlignment="1">
      <alignment horizontal="center"/>
    </xf>
    <xf numFmtId="164" fontId="4" fillId="0" borderId="18" xfId="0" applyNumberFormat="1" applyFont="1" applyBorder="1" applyAlignment="1">
      <alignment horizontal="center"/>
    </xf>
    <xf numFmtId="0" fontId="3" fillId="0" borderId="22" xfId="0" applyFont="1" applyBorder="1" applyAlignment="1">
      <alignment horizontal="center"/>
    </xf>
    <xf numFmtId="0" fontId="3" fillId="2" borderId="26" xfId="0" applyFont="1" applyFill="1" applyBorder="1"/>
    <xf numFmtId="0" fontId="3" fillId="2" borderId="27" xfId="0" applyFont="1" applyFill="1" applyBorder="1" applyAlignment="1">
      <alignment horizontal="center"/>
    </xf>
    <xf numFmtId="0" fontId="3" fillId="2" borderId="21" xfId="0" applyFont="1" applyFill="1" applyBorder="1" applyAlignment="1">
      <alignment horizontal="center"/>
    </xf>
    <xf numFmtId="0" fontId="3" fillId="2" borderId="28" xfId="0" applyFont="1" applyFill="1" applyBorder="1" applyAlignment="1">
      <alignment horizontal="center"/>
    </xf>
    <xf numFmtId="164" fontId="4" fillId="2" borderId="29" xfId="0" applyNumberFormat="1" applyFont="1" applyFill="1" applyBorder="1" applyAlignment="1">
      <alignment horizontal="center"/>
    </xf>
    <xf numFmtId="0" fontId="3" fillId="0" borderId="27" xfId="0" applyFont="1" applyBorder="1" applyAlignment="1">
      <alignment horizontal="center"/>
    </xf>
    <xf numFmtId="0" fontId="3" fillId="4" borderId="21" xfId="0" applyFont="1" applyFill="1" applyBorder="1" applyAlignment="1">
      <alignment horizontal="center"/>
    </xf>
    <xf numFmtId="0" fontId="3" fillId="0" borderId="21" xfId="0" applyFont="1" applyBorder="1" applyAlignment="1">
      <alignment horizontal="center"/>
    </xf>
    <xf numFmtId="164" fontId="4" fillId="0" borderId="29" xfId="0" applyNumberFormat="1" applyFont="1" applyBorder="1" applyAlignment="1">
      <alignment horizontal="center"/>
    </xf>
    <xf numFmtId="0" fontId="3" fillId="0" borderId="21" xfId="0" applyFont="1" applyFill="1" applyBorder="1" applyAlignment="1" applyProtection="1">
      <alignment horizontal="center"/>
      <protection locked="0"/>
    </xf>
    <xf numFmtId="0" fontId="3" fillId="4" borderId="2" xfId="0" applyFont="1" applyFill="1" applyBorder="1" applyAlignment="1">
      <alignment horizontal="center"/>
    </xf>
    <xf numFmtId="0" fontId="3" fillId="0" borderId="30" xfId="0" applyFont="1" applyBorder="1" applyAlignment="1">
      <alignment horizontal="center"/>
    </xf>
    <xf numFmtId="0" fontId="3" fillId="3" borderId="19" xfId="0" applyFont="1" applyFill="1" applyBorder="1" applyAlignment="1" applyProtection="1">
      <alignment horizontal="center"/>
      <protection locked="0"/>
    </xf>
    <xf numFmtId="0" fontId="3" fillId="3" borderId="2" xfId="0" applyFont="1" applyFill="1" applyBorder="1" applyAlignment="1" applyProtection="1">
      <alignment horizontal="center"/>
      <protection locked="0"/>
    </xf>
    <xf numFmtId="0" fontId="3" fillId="0" borderId="2" xfId="0" applyFont="1" applyBorder="1" applyAlignment="1">
      <alignment horizontal="center"/>
    </xf>
    <xf numFmtId="0" fontId="3" fillId="0" borderId="20" xfId="0" applyFont="1" applyBorder="1" applyAlignment="1">
      <alignment horizontal="center"/>
    </xf>
    <xf numFmtId="0" fontId="3" fillId="0" borderId="31" xfId="0" applyFont="1" applyBorder="1" applyAlignment="1">
      <alignment horizontal="center"/>
    </xf>
    <xf numFmtId="164" fontId="4" fillId="0" borderId="20" xfId="0" applyNumberFormat="1" applyFont="1" applyBorder="1" applyAlignment="1">
      <alignment horizontal="center"/>
    </xf>
    <xf numFmtId="0" fontId="3" fillId="2" borderId="27" xfId="0" applyFont="1" applyFill="1" applyBorder="1" applyAlignment="1">
      <alignment horizontal="center"/>
    </xf>
    <xf numFmtId="0" fontId="3" fillId="2" borderId="21" xfId="0" applyFont="1" applyFill="1" applyBorder="1" applyAlignment="1">
      <alignment horizontal="center"/>
    </xf>
    <xf numFmtId="0" fontId="3" fillId="2" borderId="28" xfId="0" applyFont="1" applyFill="1" applyBorder="1" applyAlignment="1">
      <alignment horizontal="center"/>
    </xf>
    <xf numFmtId="1" fontId="3" fillId="4" borderId="1" xfId="0" applyNumberFormat="1" applyFont="1" applyFill="1" applyBorder="1" applyAlignment="1">
      <alignment horizontal="center"/>
    </xf>
    <xf numFmtId="1" fontId="3" fillId="4" borderId="8" xfId="0" applyNumberFormat="1" applyFont="1" applyFill="1" applyBorder="1" applyAlignment="1">
      <alignment horizontal="center"/>
    </xf>
    <xf numFmtId="1" fontId="3" fillId="4" borderId="13" xfId="0" applyNumberFormat="1" applyFont="1" applyFill="1" applyBorder="1" applyAlignment="1">
      <alignment horizontal="center"/>
    </xf>
    <xf numFmtId="0" fontId="6" fillId="0" borderId="0" xfId="0" applyFont="1"/>
    <xf numFmtId="0" fontId="5" fillId="0" borderId="0" xfId="0" applyFont="1"/>
    <xf numFmtId="0" fontId="3" fillId="2" borderId="34" xfId="0" applyFont="1" applyFill="1" applyBorder="1" applyAlignment="1"/>
    <xf numFmtId="0" fontId="3" fillId="2" borderId="33" xfId="0" applyFont="1" applyFill="1" applyBorder="1" applyAlignment="1">
      <alignment horizontal="center"/>
    </xf>
    <xf numFmtId="0" fontId="4" fillId="0" borderId="26" xfId="0" applyFont="1" applyBorder="1" applyAlignment="1">
      <alignment horizontal="left" vertical="top" wrapText="1"/>
    </xf>
    <xf numFmtId="0" fontId="2" fillId="4" borderId="0" xfId="0" applyFont="1" applyFill="1"/>
    <xf numFmtId="0" fontId="0" fillId="4" borderId="0" xfId="0" applyFill="1"/>
    <xf numFmtId="0" fontId="1" fillId="4" borderId="0" xfId="0" applyFont="1" applyFill="1"/>
    <xf numFmtId="0" fontId="7" fillId="4" borderId="0" xfId="0" applyFont="1" applyFill="1"/>
    <xf numFmtId="0" fontId="8" fillId="4" borderId="0" xfId="0" applyFont="1" applyFill="1"/>
    <xf numFmtId="164" fontId="0" fillId="4" borderId="0" xfId="0" applyNumberFormat="1" applyFill="1"/>
    <xf numFmtId="0" fontId="10" fillId="4" borderId="0" xfId="0" applyFont="1" applyFill="1"/>
    <xf numFmtId="0" fontId="0" fillId="4" borderId="0" xfId="0" applyFill="1" applyAlignment="1"/>
    <xf numFmtId="0" fontId="0" fillId="4" borderId="1" xfId="0" applyFill="1" applyBorder="1"/>
    <xf numFmtId="164" fontId="0" fillId="4" borderId="1" xfId="0" applyNumberFormat="1" applyFill="1" applyBorder="1"/>
    <xf numFmtId="0" fontId="12" fillId="0" borderId="0" xfId="0" applyFont="1"/>
    <xf numFmtId="0" fontId="3" fillId="2" borderId="33" xfId="0" applyFont="1" applyFill="1" applyBorder="1" applyAlignment="1">
      <alignment horizontal="center"/>
    </xf>
    <xf numFmtId="0" fontId="15" fillId="4" borderId="0" xfId="0" applyFont="1" applyFill="1"/>
    <xf numFmtId="0" fontId="17" fillId="4" borderId="0" xfId="0" applyFont="1" applyFill="1"/>
    <xf numFmtId="0" fontId="6" fillId="0" borderId="0" xfId="0" applyFont="1"/>
    <xf numFmtId="0" fontId="9" fillId="0" borderId="0" xfId="0" applyFont="1"/>
    <xf numFmtId="0" fontId="15" fillId="0" borderId="0" xfId="0" applyFont="1"/>
    <xf numFmtId="0" fontId="18" fillId="4" borderId="0" xfId="1" quotePrefix="1" applyFont="1" applyFill="1"/>
    <xf numFmtId="2" fontId="19" fillId="4" borderId="0" xfId="0" applyNumberFormat="1" applyFont="1" applyFill="1"/>
    <xf numFmtId="0" fontId="0" fillId="0" borderId="0" xfId="0" applyFont="1"/>
    <xf numFmtId="0" fontId="21" fillId="0" borderId="0" xfId="0" applyFont="1"/>
    <xf numFmtId="0" fontId="20" fillId="4" borderId="0" xfId="0" applyFont="1" applyFill="1"/>
    <xf numFmtId="0" fontId="8" fillId="0" borderId="28" xfId="0" applyFont="1" applyBorder="1" applyAlignment="1">
      <alignment horizontal="right"/>
    </xf>
    <xf numFmtId="0" fontId="9" fillId="0" borderId="0" xfId="0" applyFont="1" applyProtection="1">
      <protection locked="0"/>
    </xf>
    <xf numFmtId="0" fontId="3" fillId="0" borderId="0" xfId="0" applyFont="1" applyAlignment="1">
      <alignment vertical="top" wrapText="1"/>
    </xf>
    <xf numFmtId="0" fontId="3" fillId="0" borderId="0" xfId="0" applyFont="1" applyAlignment="1">
      <alignment vertical="top"/>
    </xf>
    <xf numFmtId="0" fontId="15" fillId="0" borderId="0" xfId="0" applyFont="1" applyProtection="1">
      <protection locked="0"/>
    </xf>
    <xf numFmtId="0" fontId="0" fillId="0" borderId="0" xfId="0"/>
    <xf numFmtId="0" fontId="1" fillId="5" borderId="1" xfId="0" applyFont="1" applyFill="1" applyBorder="1"/>
    <xf numFmtId="0" fontId="1" fillId="5" borderId="1" xfId="0" applyFont="1" applyFill="1" applyBorder="1" applyAlignment="1">
      <alignment horizontal="left"/>
    </xf>
    <xf numFmtId="0" fontId="0" fillId="5" borderId="1" xfId="0" applyFont="1" applyFill="1" applyBorder="1" applyAlignment="1">
      <alignment horizontal="left"/>
    </xf>
    <xf numFmtId="0" fontId="1" fillId="6" borderId="2" xfId="0" applyFont="1" applyFill="1" applyBorder="1" applyAlignment="1">
      <alignment horizontal="center"/>
    </xf>
    <xf numFmtId="0" fontId="42" fillId="0" borderId="0" xfId="0" applyFont="1"/>
    <xf numFmtId="0" fontId="35" fillId="3" borderId="1" xfId="0" applyFont="1" applyFill="1" applyBorder="1" applyAlignment="1" applyProtection="1">
      <alignment wrapText="1"/>
      <protection locked="0"/>
    </xf>
    <xf numFmtId="0" fontId="2" fillId="4" borderId="0" xfId="0" applyFont="1" applyFill="1"/>
    <xf numFmtId="0" fontId="4" fillId="6" borderId="1" xfId="0" applyFont="1" applyFill="1" applyBorder="1" applyAlignment="1">
      <alignment horizontal="center"/>
    </xf>
    <xf numFmtId="0" fontId="4" fillId="6" borderId="1" xfId="0" applyFont="1" applyFill="1" applyBorder="1" applyAlignment="1">
      <alignment horizontal="center" wrapText="1"/>
    </xf>
    <xf numFmtId="0" fontId="31" fillId="3" borderId="1" xfId="0" applyFont="1" applyFill="1" applyBorder="1" applyAlignment="1" applyProtection="1">
      <alignment wrapText="1"/>
      <protection locked="0"/>
    </xf>
    <xf numFmtId="14" fontId="31" fillId="3" borderId="1" xfId="0" applyNumberFormat="1" applyFont="1" applyFill="1" applyBorder="1" applyAlignment="1" applyProtection="1">
      <alignment horizontal="center" wrapText="1"/>
      <protection locked="0"/>
    </xf>
    <xf numFmtId="0" fontId="31" fillId="3" borderId="1" xfId="0" applyFont="1" applyFill="1" applyBorder="1" applyAlignment="1" applyProtection="1">
      <alignment horizontal="center" wrapText="1"/>
      <protection locked="0"/>
    </xf>
    <xf numFmtId="2" fontId="31" fillId="3" borderId="1" xfId="0" applyNumberFormat="1" applyFont="1" applyFill="1" applyBorder="1" applyAlignment="1" applyProtection="1">
      <alignment horizontal="center" wrapText="1"/>
      <protection locked="0"/>
    </xf>
    <xf numFmtId="2" fontId="31" fillId="3" borderId="1" xfId="0" applyNumberFormat="1" applyFont="1" applyFill="1" applyBorder="1" applyAlignment="1" applyProtection="1">
      <alignment horizontal="right"/>
      <protection locked="0"/>
    </xf>
    <xf numFmtId="0" fontId="3" fillId="3" borderId="1" xfId="0" applyFont="1" applyFill="1" applyBorder="1" applyAlignment="1" applyProtection="1">
      <alignment wrapText="1"/>
      <protection locked="0"/>
    </xf>
    <xf numFmtId="14" fontId="3" fillId="3" borderId="1" xfId="0" applyNumberFormat="1" applyFont="1" applyFill="1" applyBorder="1" applyAlignment="1" applyProtection="1">
      <alignment horizontal="center" wrapText="1"/>
      <protection locked="0"/>
    </xf>
    <xf numFmtId="0" fontId="3" fillId="3" borderId="1" xfId="0" applyFont="1" applyFill="1" applyBorder="1" applyAlignment="1" applyProtection="1">
      <alignment horizontal="center" wrapText="1"/>
      <protection locked="0"/>
    </xf>
    <xf numFmtId="2" fontId="3" fillId="3" borderId="1" xfId="0" applyNumberFormat="1" applyFont="1" applyFill="1" applyBorder="1" applyAlignment="1" applyProtection="1">
      <alignment horizontal="center" wrapText="1"/>
      <protection locked="0"/>
    </xf>
    <xf numFmtId="2" fontId="3" fillId="3" borderId="1" xfId="0" applyNumberFormat="1" applyFont="1" applyFill="1" applyBorder="1" applyAlignment="1" applyProtection="1">
      <alignment horizontal="right"/>
      <protection locked="0"/>
    </xf>
    <xf numFmtId="0" fontId="1" fillId="8" borderId="0" xfId="0" applyFont="1" applyFill="1" applyBorder="1" applyAlignment="1">
      <alignment vertical="center" wrapText="1"/>
    </xf>
    <xf numFmtId="0" fontId="1" fillId="8" borderId="0" xfId="0" applyFont="1" applyFill="1" applyBorder="1" applyAlignment="1">
      <alignment wrapText="1"/>
    </xf>
    <xf numFmtId="0" fontId="0" fillId="8" borderId="0" xfId="0" applyFont="1" applyFill="1" applyBorder="1" applyAlignment="1">
      <alignment wrapText="1"/>
    </xf>
    <xf numFmtId="0" fontId="0" fillId="8" borderId="0" xfId="0" applyFill="1"/>
    <xf numFmtId="0" fontId="0" fillId="8" borderId="0" xfId="0" applyFont="1" applyFill="1"/>
    <xf numFmtId="0" fontId="29" fillId="8" borderId="0" xfId="0" applyFont="1" applyFill="1"/>
    <xf numFmtId="0" fontId="0" fillId="8" borderId="0" xfId="0" applyFont="1" applyFill="1" applyBorder="1" applyAlignment="1">
      <alignment vertical="center" wrapText="1"/>
    </xf>
    <xf numFmtId="0" fontId="0" fillId="8" borderId="0" xfId="0" applyFill="1" applyBorder="1" applyAlignment="1"/>
    <xf numFmtId="0" fontId="0" fillId="8" borderId="0" xfId="0" applyFont="1" applyFill="1" applyAlignment="1"/>
    <xf numFmtId="0" fontId="0" fillId="8" borderId="38" xfId="0" applyFont="1" applyFill="1" applyBorder="1" applyAlignment="1"/>
    <xf numFmtId="0" fontId="0" fillId="8" borderId="0" xfId="0" applyFont="1" applyFill="1" applyBorder="1" applyAlignment="1"/>
    <xf numFmtId="0" fontId="35" fillId="8" borderId="0" xfId="0" applyFont="1" applyFill="1" applyAlignment="1">
      <alignment wrapText="1"/>
    </xf>
    <xf numFmtId="0" fontId="35" fillId="8" borderId="38" xfId="0" applyFont="1" applyFill="1" applyBorder="1" applyAlignment="1">
      <alignment wrapText="1"/>
    </xf>
    <xf numFmtId="0" fontId="25" fillId="8" borderId="0" xfId="0" applyFont="1" applyFill="1" applyBorder="1" applyAlignment="1">
      <alignment vertical="center" wrapText="1"/>
    </xf>
    <xf numFmtId="0" fontId="25" fillId="8" borderId="0" xfId="0" applyFont="1" applyFill="1" applyAlignment="1">
      <alignment vertical="center" wrapText="1"/>
    </xf>
    <xf numFmtId="0" fontId="34" fillId="8" borderId="0" xfId="0" applyFont="1" applyFill="1" applyBorder="1" applyAlignment="1">
      <alignment vertical="center" wrapText="1"/>
    </xf>
    <xf numFmtId="0" fontId="35" fillId="8" borderId="0" xfId="0" applyFont="1" applyFill="1" applyAlignment="1">
      <alignment vertical="center" wrapText="1"/>
    </xf>
    <xf numFmtId="0" fontId="4" fillId="8" borderId="36" xfId="0" applyFont="1" applyFill="1" applyBorder="1" applyAlignment="1">
      <alignment horizontal="left"/>
    </xf>
    <xf numFmtId="0" fontId="3" fillId="8" borderId="36" xfId="0" applyFont="1" applyFill="1" applyBorder="1" applyAlignment="1">
      <alignment horizontal="left"/>
    </xf>
    <xf numFmtId="2" fontId="29" fillId="8" borderId="1" xfId="0" applyNumberFormat="1" applyFont="1" applyFill="1" applyBorder="1" applyAlignment="1">
      <alignment horizontal="right"/>
    </xf>
    <xf numFmtId="0" fontId="39" fillId="8" borderId="0" xfId="0" applyFont="1" applyFill="1" applyBorder="1" applyAlignment="1">
      <alignment horizontal="left"/>
    </xf>
    <xf numFmtId="0" fontId="31" fillId="8" borderId="0" xfId="0" applyFont="1" applyFill="1" applyBorder="1" applyAlignment="1">
      <alignment horizontal="left"/>
    </xf>
    <xf numFmtId="2" fontId="39" fillId="8" borderId="0" xfId="0" applyNumberFormat="1" applyFont="1" applyFill="1" applyBorder="1" applyAlignment="1">
      <alignment horizontal="right"/>
    </xf>
    <xf numFmtId="2" fontId="37" fillId="8" borderId="0" xfId="0" applyNumberFormat="1" applyFont="1" applyFill="1" applyBorder="1" applyAlignment="1">
      <alignment horizontal="right"/>
    </xf>
    <xf numFmtId="0" fontId="4" fillId="8" borderId="0" xfId="0" applyFont="1" applyFill="1" applyBorder="1" applyAlignment="1">
      <alignment horizontal="left"/>
    </xf>
    <xf numFmtId="0" fontId="3" fillId="8" borderId="0" xfId="0" applyFont="1" applyFill="1" applyBorder="1" applyAlignment="1">
      <alignment horizontal="left"/>
    </xf>
    <xf numFmtId="2" fontId="4" fillId="8" borderId="0" xfId="0" applyNumberFormat="1" applyFont="1" applyFill="1" applyBorder="1" applyAlignment="1">
      <alignment horizontal="right"/>
    </xf>
    <xf numFmtId="0" fontId="28" fillId="8" borderId="0" xfId="0" applyFont="1" applyFill="1" applyBorder="1" applyAlignment="1">
      <alignment horizontal="left"/>
    </xf>
    <xf numFmtId="0" fontId="32" fillId="8" borderId="0" xfId="0" applyFont="1" applyFill="1" applyBorder="1" applyAlignment="1">
      <alignment horizontal="left"/>
    </xf>
    <xf numFmtId="0" fontId="33" fillId="8" borderId="0" xfId="0" applyFont="1" applyFill="1"/>
    <xf numFmtId="0" fontId="25" fillId="8" borderId="0" xfId="0" applyFont="1" applyFill="1" applyBorder="1" applyAlignment="1">
      <alignment horizontal="left" vertical="center" wrapText="1"/>
    </xf>
    <xf numFmtId="0" fontId="0" fillId="8" borderId="0" xfId="0" applyFill="1" applyAlignment="1">
      <alignment vertical="center" wrapText="1"/>
    </xf>
    <xf numFmtId="0" fontId="0" fillId="3" borderId="1" xfId="0" applyFill="1" applyBorder="1"/>
    <xf numFmtId="0" fontId="5" fillId="4" borderId="0" xfId="0" applyFont="1" applyFill="1"/>
    <xf numFmtId="0" fontId="15" fillId="4" borderId="0" xfId="0" applyFont="1" applyFill="1" applyBorder="1"/>
    <xf numFmtId="2" fontId="29" fillId="8" borderId="0" xfId="0" applyNumberFormat="1" applyFont="1" applyFill="1" applyBorder="1" applyAlignment="1">
      <alignment horizontal="right"/>
    </xf>
    <xf numFmtId="0" fontId="38" fillId="5" borderId="4" xfId="0" applyFont="1" applyFill="1" applyBorder="1" applyAlignment="1"/>
    <xf numFmtId="0" fontId="38" fillId="5" borderId="37" xfId="0" applyFont="1" applyFill="1" applyBorder="1" applyAlignment="1"/>
    <xf numFmtId="0" fontId="0" fillId="8" borderId="0" xfId="0" applyFill="1" applyBorder="1" applyAlignment="1"/>
    <xf numFmtId="0" fontId="35" fillId="8" borderId="0" xfId="0" applyFont="1" applyFill="1" applyAlignment="1">
      <alignment wrapText="1"/>
    </xf>
    <xf numFmtId="0" fontId="35" fillId="8" borderId="0" xfId="0" applyFont="1" applyFill="1" applyAlignment="1">
      <alignment wrapText="1"/>
    </xf>
    <xf numFmtId="0" fontId="0" fillId="5" borderId="4" xfId="0" applyFont="1" applyFill="1" applyBorder="1" applyAlignment="1"/>
    <xf numFmtId="0" fontId="0" fillId="5" borderId="37" xfId="0" applyFont="1" applyFill="1" applyBorder="1" applyAlignment="1"/>
    <xf numFmtId="0" fontId="0" fillId="5" borderId="5" xfId="0" applyFont="1" applyFill="1" applyBorder="1" applyAlignment="1"/>
    <xf numFmtId="0" fontId="35" fillId="8" borderId="0" xfId="0" applyFont="1" applyFill="1" applyBorder="1" applyAlignment="1">
      <alignment wrapText="1"/>
    </xf>
    <xf numFmtId="0" fontId="29" fillId="8" borderId="0" xfId="0" applyFont="1" applyFill="1" applyBorder="1" applyAlignment="1">
      <alignment horizontal="left"/>
    </xf>
    <xf numFmtId="0" fontId="34" fillId="8" borderId="0" xfId="0" applyFont="1" applyFill="1" applyBorder="1" applyAlignment="1">
      <alignment horizontal="left"/>
    </xf>
    <xf numFmtId="0" fontId="39" fillId="6" borderId="3" xfId="0" applyFont="1" applyFill="1" applyBorder="1" applyAlignment="1">
      <alignment horizontal="center" wrapText="1"/>
    </xf>
    <xf numFmtId="0" fontId="39" fillId="6" borderId="3" xfId="0" applyFont="1" applyFill="1" applyBorder="1" applyAlignment="1">
      <alignment horizontal="center"/>
    </xf>
    <xf numFmtId="0" fontId="35" fillId="3" borderId="1" xfId="0" applyFont="1" applyFill="1" applyBorder="1" applyAlignment="1" applyProtection="1">
      <protection locked="0"/>
    </xf>
    <xf numFmtId="2" fontId="0" fillId="0" borderId="0" xfId="0" applyNumberFormat="1"/>
    <xf numFmtId="0" fontId="0" fillId="8" borderId="0" xfId="0" applyFill="1" applyBorder="1"/>
    <xf numFmtId="14" fontId="35" fillId="3" borderId="1" xfId="0" applyNumberFormat="1" applyFont="1" applyFill="1" applyBorder="1" applyAlignment="1" applyProtection="1">
      <protection locked="0"/>
    </xf>
    <xf numFmtId="0" fontId="0" fillId="3" borderId="1" xfId="0" applyFont="1" applyFill="1" applyBorder="1" applyAlignment="1" applyProtection="1">
      <alignment horizontal="left"/>
      <protection locked="0"/>
    </xf>
    <xf numFmtId="49" fontId="3" fillId="3" borderId="1" xfId="0" applyNumberFormat="1" applyFont="1" applyFill="1" applyBorder="1" applyAlignment="1" applyProtection="1">
      <alignment horizontal="center" wrapText="1"/>
      <protection locked="0"/>
    </xf>
    <xf numFmtId="165" fontId="0" fillId="0" borderId="0" xfId="0" applyNumberFormat="1"/>
    <xf numFmtId="0" fontId="35" fillId="0" borderId="0" xfId="0" applyFont="1"/>
    <xf numFmtId="0" fontId="41" fillId="10" borderId="1" xfId="0" applyFont="1" applyFill="1" applyBorder="1"/>
    <xf numFmtId="0" fontId="35" fillId="7" borderId="1" xfId="0" applyFont="1" applyFill="1" applyBorder="1"/>
    <xf numFmtId="0" fontId="1" fillId="3" borderId="1" xfId="0" applyFont="1" applyFill="1" applyBorder="1"/>
    <xf numFmtId="0" fontId="39" fillId="8" borderId="0" xfId="0" applyFont="1" applyFill="1" applyBorder="1" applyAlignment="1">
      <alignment horizontal="right"/>
    </xf>
    <xf numFmtId="0" fontId="35" fillId="8" borderId="0" xfId="0" applyFont="1" applyFill="1" applyAlignment="1">
      <alignment horizontal="right"/>
    </xf>
    <xf numFmtId="0" fontId="36" fillId="8" borderId="0" xfId="0" applyFont="1" applyFill="1" applyBorder="1" applyAlignment="1">
      <alignment horizontal="left"/>
    </xf>
    <xf numFmtId="0" fontId="34" fillId="8" borderId="0" xfId="0" applyFont="1" applyFill="1" applyBorder="1" applyAlignment="1">
      <alignment horizontal="left"/>
    </xf>
    <xf numFmtId="14" fontId="44" fillId="8" borderId="0" xfId="0" applyNumberFormat="1" applyFont="1" applyFill="1"/>
    <xf numFmtId="1" fontId="45" fillId="0" borderId="0" xfId="0" applyNumberFormat="1" applyFont="1"/>
    <xf numFmtId="0" fontId="0" fillId="3" borderId="1" xfId="0" applyFill="1" applyBorder="1" applyAlignment="1">
      <alignment horizontal="right"/>
    </xf>
    <xf numFmtId="0" fontId="39" fillId="6" borderId="1" xfId="0" applyFont="1" applyFill="1" applyBorder="1" applyAlignment="1">
      <alignment horizontal="left"/>
    </xf>
    <xf numFmtId="0" fontId="35" fillId="8" borderId="0" xfId="0" applyFont="1" applyFill="1" applyBorder="1" applyAlignment="1">
      <alignment horizontal="left"/>
    </xf>
    <xf numFmtId="166" fontId="0" fillId="3" borderId="1" xfId="0" applyNumberFormat="1" applyFill="1" applyBorder="1" applyAlignment="1">
      <alignment horizontal="right"/>
    </xf>
    <xf numFmtId="0" fontId="0" fillId="4" borderId="0" xfId="0" applyFill="1" applyBorder="1"/>
    <xf numFmtId="0" fontId="0" fillId="3" borderId="1" xfId="0" applyFill="1" applyBorder="1" applyAlignment="1">
      <alignment shrinkToFit="1"/>
    </xf>
    <xf numFmtId="0" fontId="36" fillId="8" borderId="0" xfId="0" applyFont="1" applyFill="1" applyBorder="1" applyAlignment="1">
      <alignment horizontal="left"/>
    </xf>
    <xf numFmtId="0" fontId="34" fillId="8" borderId="0" xfId="0" applyFont="1" applyFill="1" applyBorder="1" applyAlignment="1">
      <alignment horizontal="left"/>
    </xf>
    <xf numFmtId="0" fontId="34" fillId="8" borderId="0" xfId="0" applyFont="1" applyFill="1" applyBorder="1" applyAlignment="1">
      <alignment horizontal="left"/>
    </xf>
    <xf numFmtId="0" fontId="25" fillId="8" borderId="36" xfId="0" applyFont="1" applyFill="1" applyBorder="1" applyAlignment="1">
      <alignment horizontal="right"/>
    </xf>
    <xf numFmtId="0" fontId="36" fillId="8" borderId="0" xfId="0" applyFont="1" applyFill="1" applyBorder="1" applyAlignment="1">
      <alignment horizontal="right"/>
    </xf>
    <xf numFmtId="2" fontId="4" fillId="9" borderId="1" xfId="0" applyNumberFormat="1" applyFont="1" applyFill="1" applyBorder="1" applyAlignment="1">
      <alignment horizontal="right"/>
    </xf>
    <xf numFmtId="0" fontId="34" fillId="8" borderId="36" xfId="0" applyFont="1" applyFill="1" applyBorder="1" applyAlignment="1">
      <alignment vertical="top" wrapText="1"/>
    </xf>
    <xf numFmtId="0" fontId="34" fillId="8" borderId="0" xfId="0" applyFont="1" applyFill="1" applyBorder="1" applyAlignment="1">
      <alignment vertical="top" wrapText="1"/>
    </xf>
    <xf numFmtId="0" fontId="31" fillId="3" borderId="1" xfId="0" applyFont="1" applyFill="1" applyBorder="1" applyAlignment="1" applyProtection="1">
      <alignment horizontal="left" wrapText="1"/>
      <protection locked="0"/>
    </xf>
    <xf numFmtId="0" fontId="3" fillId="3" borderId="1" xfId="0" applyFont="1" applyFill="1" applyBorder="1" applyAlignment="1" applyProtection="1">
      <alignment horizontal="left" wrapText="1"/>
      <protection locked="0"/>
    </xf>
    <xf numFmtId="2" fontId="1" fillId="9" borderId="1" xfId="0" applyNumberFormat="1" applyFont="1" applyFill="1" applyBorder="1" applyAlignment="1">
      <alignment horizontal="left"/>
    </xf>
    <xf numFmtId="0" fontId="1" fillId="3" borderId="1" xfId="0" applyFont="1" applyFill="1" applyBorder="1" applyAlignment="1">
      <alignment horizontal="left"/>
    </xf>
    <xf numFmtId="0" fontId="0" fillId="3" borderId="1" xfId="0" applyFill="1" applyBorder="1" applyAlignment="1">
      <alignment horizontal="left"/>
    </xf>
    <xf numFmtId="0" fontId="0" fillId="0" borderId="0" xfId="0" applyAlignment="1">
      <alignment horizontal="left"/>
    </xf>
    <xf numFmtId="2" fontId="0" fillId="4" borderId="1" xfId="0" applyNumberFormat="1" applyFill="1" applyBorder="1"/>
    <xf numFmtId="2" fontId="35" fillId="4" borderId="1" xfId="0" applyNumberFormat="1" applyFont="1" applyFill="1" applyBorder="1" applyProtection="1"/>
    <xf numFmtId="2" fontId="1" fillId="4" borderId="1" xfId="0" applyNumberFormat="1" applyFont="1" applyFill="1" applyBorder="1"/>
    <xf numFmtId="2" fontId="38" fillId="4" borderId="1" xfId="0" applyNumberFormat="1" applyFont="1" applyFill="1" applyBorder="1" applyProtection="1"/>
    <xf numFmtId="0" fontId="0" fillId="11" borderId="1" xfId="0" applyFill="1" applyBorder="1"/>
    <xf numFmtId="0" fontId="1" fillId="11" borderId="1" xfId="0" applyFont="1" applyFill="1" applyBorder="1"/>
    <xf numFmtId="0" fontId="0" fillId="11" borderId="4" xfId="0" applyFill="1" applyBorder="1" applyAlignment="1"/>
    <xf numFmtId="0" fontId="0" fillId="11" borderId="5" xfId="0" applyFill="1" applyBorder="1" applyAlignment="1"/>
    <xf numFmtId="49" fontId="0" fillId="3" borderId="2" xfId="0" applyNumberFormat="1" applyFont="1" applyFill="1" applyBorder="1" applyAlignment="1" applyProtection="1">
      <alignment horizontal="left"/>
      <protection locked="0"/>
    </xf>
    <xf numFmtId="0" fontId="25" fillId="8" borderId="0" xfId="0" applyFont="1" applyFill="1" applyBorder="1" applyAlignment="1">
      <alignment horizontal="left" vertical="center" wrapText="1"/>
    </xf>
    <xf numFmtId="0" fontId="38" fillId="5" borderId="4" xfId="0" applyFont="1" applyFill="1" applyBorder="1" applyAlignment="1"/>
    <xf numFmtId="0" fontId="38" fillId="5" borderId="37" xfId="0" applyFont="1" applyFill="1" applyBorder="1" applyAlignment="1"/>
    <xf numFmtId="0" fontId="38" fillId="5" borderId="5" xfId="0" applyFont="1" applyFill="1" applyBorder="1" applyAlignment="1"/>
    <xf numFmtId="0" fontId="42" fillId="8" borderId="0" xfId="0" applyFont="1" applyFill="1" applyAlignment="1">
      <alignment wrapText="1"/>
    </xf>
    <xf numFmtId="0" fontId="3" fillId="0" borderId="26" xfId="0" applyFont="1" applyBorder="1" applyAlignment="1">
      <alignment horizontal="left" vertical="top" wrapText="1"/>
    </xf>
    <xf numFmtId="0" fontId="3" fillId="0" borderId="28" xfId="0" applyFont="1" applyBorder="1" applyAlignment="1">
      <alignment horizontal="center"/>
    </xf>
    <xf numFmtId="0" fontId="3" fillId="4" borderId="8" xfId="0" applyFont="1" applyFill="1" applyBorder="1" applyAlignment="1">
      <alignment horizontal="center"/>
    </xf>
    <xf numFmtId="0" fontId="1" fillId="5" borderId="1" xfId="0" applyFont="1" applyFill="1" applyBorder="1" applyAlignment="1"/>
    <xf numFmtId="49" fontId="3" fillId="4" borderId="0" xfId="0" applyNumberFormat="1" applyFont="1" applyFill="1" applyBorder="1" applyAlignment="1" applyProtection="1">
      <protection locked="0"/>
    </xf>
    <xf numFmtId="0" fontId="38" fillId="5" borderId="4" xfId="0" applyFont="1" applyFill="1" applyBorder="1" applyAlignment="1"/>
    <xf numFmtId="0" fontId="38" fillId="5" borderId="37" xfId="0" applyFont="1" applyFill="1" applyBorder="1" applyAlignment="1"/>
    <xf numFmtId="0" fontId="38" fillId="5" borderId="5" xfId="0" applyFont="1" applyFill="1" applyBorder="1" applyAlignment="1"/>
    <xf numFmtId="0" fontId="35" fillId="3" borderId="1" xfId="0" applyFont="1" applyFill="1" applyBorder="1"/>
    <xf numFmtId="0" fontId="31" fillId="4" borderId="0" xfId="0" applyFont="1" applyFill="1" applyBorder="1" applyAlignment="1" applyProtection="1">
      <alignment horizontal="left"/>
      <protection locked="0"/>
    </xf>
    <xf numFmtId="49" fontId="31" fillId="4" borderId="0" xfId="0" applyNumberFormat="1" applyFont="1" applyFill="1" applyBorder="1" applyAlignment="1" applyProtection="1">
      <alignment horizontal="left"/>
      <protection locked="0"/>
    </xf>
    <xf numFmtId="0" fontId="38" fillId="3" borderId="1" xfId="0" applyFont="1" applyFill="1" applyBorder="1"/>
    <xf numFmtId="0" fontId="35" fillId="3" borderId="5" xfId="0" applyFont="1" applyFill="1" applyBorder="1"/>
    <xf numFmtId="0" fontId="35" fillId="3" borderId="1" xfId="0" applyFont="1" applyFill="1" applyBorder="1" applyAlignment="1">
      <alignment horizontal="right"/>
    </xf>
    <xf numFmtId="2" fontId="35" fillId="3" borderId="1" xfId="0" applyNumberFormat="1" applyFont="1" applyFill="1" applyBorder="1"/>
    <xf numFmtId="0" fontId="35" fillId="10" borderId="1" xfId="0" applyFont="1" applyFill="1" applyBorder="1"/>
    <xf numFmtId="1" fontId="35" fillId="3" borderId="1" xfId="0" applyNumberFormat="1" applyFont="1" applyFill="1" applyBorder="1"/>
    <xf numFmtId="0" fontId="38" fillId="10" borderId="1" xfId="0" applyFont="1" applyFill="1" applyBorder="1"/>
    <xf numFmtId="0" fontId="38" fillId="12" borderId="1" xfId="0" applyFont="1" applyFill="1" applyBorder="1"/>
    <xf numFmtId="1" fontId="0" fillId="12" borderId="1" xfId="0" applyNumberFormat="1" applyFill="1" applyBorder="1"/>
    <xf numFmtId="0" fontId="38" fillId="0" borderId="0" xfId="0" applyFont="1"/>
    <xf numFmtId="1" fontId="1" fillId="0" borderId="1" xfId="0" applyNumberFormat="1" applyFont="1" applyBorder="1"/>
    <xf numFmtId="0" fontId="0" fillId="12" borderId="1" xfId="0" applyFill="1" applyBorder="1"/>
    <xf numFmtId="0" fontId="1" fillId="12" borderId="1" xfId="0" applyFont="1" applyFill="1" applyBorder="1"/>
    <xf numFmtId="0" fontId="0" fillId="3" borderId="1" xfId="0" applyFont="1" applyFill="1" applyBorder="1"/>
    <xf numFmtId="0" fontId="58" fillId="9" borderId="0" xfId="0" applyFont="1" applyFill="1" applyBorder="1"/>
    <xf numFmtId="0" fontId="58" fillId="0" borderId="0" xfId="0" applyFont="1"/>
    <xf numFmtId="0" fontId="59" fillId="9" borderId="0" xfId="0" applyFont="1" applyFill="1" applyBorder="1"/>
    <xf numFmtId="2" fontId="59" fillId="9" borderId="0" xfId="0" applyNumberFormat="1" applyFont="1" applyFill="1" applyBorder="1"/>
    <xf numFmtId="0" fontId="59" fillId="0" borderId="0" xfId="0" applyFont="1"/>
    <xf numFmtId="0" fontId="60" fillId="9" borderId="0" xfId="0" applyFont="1" applyFill="1" applyBorder="1" applyAlignment="1">
      <alignment horizontal="center" wrapText="1"/>
    </xf>
    <xf numFmtId="2" fontId="61" fillId="9" borderId="0" xfId="0" applyNumberFormat="1" applyFont="1" applyFill="1" applyBorder="1" applyAlignment="1" applyProtection="1">
      <alignment horizontal="center" wrapText="1"/>
      <protection locked="0"/>
    </xf>
    <xf numFmtId="0" fontId="60" fillId="9" borderId="0" xfId="0" applyFont="1" applyFill="1" applyBorder="1" applyAlignment="1">
      <alignment horizontal="center"/>
    </xf>
    <xf numFmtId="2" fontId="61" fillId="9" borderId="0" xfId="0" applyNumberFormat="1" applyFont="1" applyFill="1" applyBorder="1" applyAlignment="1" applyProtection="1">
      <alignment horizontal="center"/>
      <protection locked="0"/>
    </xf>
    <xf numFmtId="0" fontId="39" fillId="6" borderId="4" xfId="0" applyFont="1" applyFill="1" applyBorder="1" applyAlignment="1"/>
    <xf numFmtId="0" fontId="39" fillId="6" borderId="5" xfId="0" applyFont="1" applyFill="1" applyBorder="1" applyAlignment="1"/>
    <xf numFmtId="0" fontId="35" fillId="5" borderId="4" xfId="0" applyFont="1" applyFill="1" applyBorder="1" applyAlignment="1"/>
    <xf numFmtId="0" fontId="35" fillId="11" borderId="1" xfId="0" applyFont="1" applyFill="1" applyBorder="1"/>
    <xf numFmtId="0" fontId="38" fillId="5" borderId="4" xfId="0" applyFont="1" applyFill="1" applyBorder="1" applyAlignment="1"/>
    <xf numFmtId="0" fontId="38" fillId="5" borderId="37" xfId="0" applyFont="1" applyFill="1" applyBorder="1" applyAlignment="1"/>
    <xf numFmtId="0" fontId="38" fillId="5" borderId="5" xfId="0" applyFont="1" applyFill="1" applyBorder="1" applyAlignment="1"/>
    <xf numFmtId="0" fontId="34" fillId="8" borderId="0" xfId="0" applyFont="1" applyFill="1" applyBorder="1" applyAlignment="1">
      <alignment vertical="center" wrapText="1"/>
    </xf>
    <xf numFmtId="0" fontId="36" fillId="8" borderId="0" xfId="0" applyFont="1" applyFill="1" applyBorder="1" applyAlignment="1">
      <alignment horizontal="right"/>
    </xf>
    <xf numFmtId="0" fontId="36" fillId="8" borderId="0" xfId="0" applyFont="1" applyFill="1" applyBorder="1" applyAlignment="1">
      <alignment horizontal="left"/>
    </xf>
    <xf numFmtId="0" fontId="34" fillId="8" borderId="0" xfId="0" applyFont="1" applyFill="1" applyBorder="1" applyAlignment="1">
      <alignment horizontal="left"/>
    </xf>
    <xf numFmtId="0" fontId="39" fillId="8" borderId="0" xfId="0" applyFont="1" applyFill="1" applyBorder="1" applyAlignment="1">
      <alignment vertical="center"/>
    </xf>
    <xf numFmtId="0" fontId="34" fillId="8" borderId="0" xfId="0" applyFont="1" applyFill="1" applyAlignment="1">
      <alignment vertical="center" wrapText="1"/>
    </xf>
    <xf numFmtId="0" fontId="35" fillId="9" borderId="0" xfId="0" applyFont="1" applyFill="1" applyBorder="1"/>
    <xf numFmtId="2" fontId="39" fillId="9" borderId="1" xfId="0" applyNumberFormat="1" applyFont="1" applyFill="1" applyBorder="1" applyAlignment="1">
      <alignment horizontal="right"/>
    </xf>
    <xf numFmtId="0" fontId="35" fillId="4" borderId="0" xfId="0" applyFont="1" applyFill="1"/>
    <xf numFmtId="2" fontId="31" fillId="3" borderId="4" xfId="0" applyNumberFormat="1" applyFont="1" applyFill="1" applyBorder="1" applyAlignment="1" applyProtection="1">
      <alignment horizontal="left"/>
      <protection locked="0"/>
    </xf>
    <xf numFmtId="2" fontId="31" fillId="3" borderId="37" xfId="0" applyNumberFormat="1" applyFont="1" applyFill="1" applyBorder="1" applyAlignment="1" applyProtection="1">
      <alignment horizontal="left"/>
      <protection locked="0"/>
    </xf>
    <xf numFmtId="2" fontId="31" fillId="3" borderId="5" xfId="0" applyNumberFormat="1" applyFont="1" applyFill="1" applyBorder="1" applyAlignment="1" applyProtection="1">
      <alignment horizontal="left"/>
      <protection locked="0"/>
    </xf>
    <xf numFmtId="0" fontId="34" fillId="8" borderId="0" xfId="0" applyFont="1" applyFill="1" applyBorder="1" applyAlignment="1">
      <alignment horizontal="left"/>
    </xf>
    <xf numFmtId="0" fontId="35" fillId="0" borderId="0" xfId="0" applyFont="1" applyFill="1" applyBorder="1"/>
    <xf numFmtId="1" fontId="1" fillId="0" borderId="5" xfId="0" applyNumberFormat="1" applyFont="1" applyBorder="1"/>
    <xf numFmtId="0" fontId="38" fillId="11" borderId="1" xfId="0" applyFont="1" applyFill="1" applyBorder="1" applyProtection="1">
      <protection locked="0"/>
    </xf>
    <xf numFmtId="2" fontId="38" fillId="12" borderId="1" xfId="0" applyNumberFormat="1" applyFont="1" applyFill="1" applyBorder="1"/>
    <xf numFmtId="0" fontId="42" fillId="8" borderId="0" xfId="0" applyFont="1" applyFill="1" applyAlignment="1">
      <alignment wrapText="1"/>
    </xf>
    <xf numFmtId="0" fontId="38" fillId="5" borderId="4" xfId="0" applyFont="1" applyFill="1" applyBorder="1" applyAlignment="1">
      <alignment wrapText="1"/>
    </xf>
    <xf numFmtId="0" fontId="38" fillId="5" borderId="37" xfId="0" applyFont="1" applyFill="1" applyBorder="1" applyAlignment="1">
      <alignment wrapText="1"/>
    </xf>
    <xf numFmtId="0" fontId="38" fillId="5" borderId="5" xfId="0" applyFont="1" applyFill="1" applyBorder="1" applyAlignment="1">
      <alignment wrapText="1"/>
    </xf>
    <xf numFmtId="0" fontId="38" fillId="5" borderId="4" xfId="0" applyFont="1" applyFill="1" applyBorder="1" applyAlignment="1"/>
    <xf numFmtId="0" fontId="38" fillId="5" borderId="37" xfId="0" applyFont="1" applyFill="1" applyBorder="1" applyAlignment="1"/>
    <xf numFmtId="0" fontId="38" fillId="5" borderId="5" xfId="0" applyFont="1" applyFill="1" applyBorder="1" applyAlignment="1"/>
    <xf numFmtId="0" fontId="2" fillId="8" borderId="0" xfId="0" applyFont="1" applyFill="1" applyBorder="1" applyAlignment="1"/>
    <xf numFmtId="0" fontId="10" fillId="7" borderId="40" xfId="0" applyFont="1" applyFill="1" applyBorder="1" applyAlignment="1">
      <alignment horizontal="right" vertical="center" wrapText="1"/>
    </xf>
    <xf numFmtId="0" fontId="10" fillId="7" borderId="33" xfId="0" applyFont="1" applyFill="1" applyBorder="1" applyAlignment="1">
      <alignment horizontal="right" vertical="center" wrapText="1"/>
    </xf>
    <xf numFmtId="0" fontId="10" fillId="8" borderId="0" xfId="0" applyFont="1" applyFill="1" applyAlignment="1">
      <alignment horizontal="center" vertical="center" wrapText="1"/>
    </xf>
    <xf numFmtId="14" fontId="10" fillId="7" borderId="33" xfId="0" applyNumberFormat="1" applyFont="1" applyFill="1" applyBorder="1" applyAlignment="1">
      <alignment horizontal="center" vertical="center" wrapText="1"/>
    </xf>
    <xf numFmtId="14" fontId="10" fillId="7" borderId="41" xfId="0" applyNumberFormat="1" applyFont="1" applyFill="1" applyBorder="1" applyAlignment="1">
      <alignment horizontal="center" vertical="center" wrapText="1"/>
    </xf>
    <xf numFmtId="0" fontId="1" fillId="5" borderId="4" xfId="0" applyFont="1" applyFill="1" applyBorder="1" applyAlignment="1">
      <alignment horizontal="left"/>
    </xf>
    <xf numFmtId="0" fontId="1" fillId="5" borderId="5" xfId="0" applyFont="1" applyFill="1" applyBorder="1" applyAlignment="1">
      <alignment horizontal="left"/>
    </xf>
    <xf numFmtId="14" fontId="0" fillId="3" borderId="4" xfId="0" applyNumberFormat="1" applyFont="1" applyFill="1" applyBorder="1" applyAlignment="1" applyProtection="1">
      <alignment horizontal="center"/>
      <protection locked="0"/>
    </xf>
    <xf numFmtId="0" fontId="0" fillId="3" borderId="5" xfId="0" applyFont="1" applyFill="1" applyBorder="1" applyAlignment="1" applyProtection="1">
      <alignment horizontal="center"/>
      <protection locked="0"/>
    </xf>
    <xf numFmtId="0" fontId="1" fillId="3" borderId="4" xfId="0" applyFont="1" applyFill="1" applyBorder="1" applyAlignment="1" applyProtection="1">
      <alignment horizontal="center"/>
      <protection locked="0"/>
    </xf>
    <xf numFmtId="0" fontId="1" fillId="3" borderId="5" xfId="0" applyFont="1" applyFill="1" applyBorder="1" applyAlignment="1" applyProtection="1">
      <alignment horizontal="center"/>
      <protection locked="0"/>
    </xf>
    <xf numFmtId="0" fontId="0" fillId="3" borderId="4" xfId="0" applyFont="1" applyFill="1" applyBorder="1" applyAlignment="1" applyProtection="1">
      <alignment horizontal="center"/>
      <protection locked="0"/>
    </xf>
    <xf numFmtId="49" fontId="0" fillId="3" borderId="4" xfId="0" applyNumberFormat="1" applyFont="1" applyFill="1" applyBorder="1" applyAlignment="1" applyProtection="1">
      <alignment horizontal="center"/>
      <protection locked="0"/>
    </xf>
    <xf numFmtId="49" fontId="0" fillId="3" borderId="5" xfId="0" applyNumberFormat="1" applyFont="1" applyFill="1" applyBorder="1" applyAlignment="1" applyProtection="1">
      <alignment horizontal="center"/>
      <protection locked="0"/>
    </xf>
    <xf numFmtId="49" fontId="0" fillId="3" borderId="4" xfId="0" applyNumberFormat="1" applyFont="1" applyFill="1" applyBorder="1" applyAlignment="1" applyProtection="1">
      <alignment horizontal="left"/>
      <protection locked="0"/>
    </xf>
    <xf numFmtId="49" fontId="0" fillId="3" borderId="5" xfId="0" applyNumberFormat="1" applyFont="1" applyFill="1" applyBorder="1" applyAlignment="1" applyProtection="1">
      <alignment horizontal="left"/>
      <protection locked="0"/>
    </xf>
    <xf numFmtId="0" fontId="0" fillId="3" borderId="15" xfId="0" applyFont="1" applyFill="1" applyBorder="1" applyAlignment="1" applyProtection="1">
      <alignment horizontal="left" wrapText="1"/>
      <protection locked="0"/>
    </xf>
    <xf numFmtId="0" fontId="0" fillId="3" borderId="35" xfId="0" applyFont="1" applyFill="1" applyBorder="1" applyAlignment="1" applyProtection="1">
      <alignment horizontal="left" wrapText="1"/>
      <protection locked="0"/>
    </xf>
    <xf numFmtId="0" fontId="0" fillId="3" borderId="16" xfId="0" applyFont="1" applyFill="1" applyBorder="1" applyAlignment="1" applyProtection="1">
      <alignment horizontal="left" wrapText="1"/>
      <protection locked="0"/>
    </xf>
    <xf numFmtId="0" fontId="1" fillId="5" borderId="30" xfId="0" applyFont="1" applyFill="1" applyBorder="1" applyAlignment="1">
      <alignment vertical="center" wrapText="1"/>
    </xf>
    <xf numFmtId="0" fontId="1" fillId="5" borderId="31" xfId="0" applyFont="1" applyFill="1" applyBorder="1" applyAlignment="1">
      <alignment vertical="center" wrapText="1"/>
    </xf>
    <xf numFmtId="0" fontId="1" fillId="5" borderId="38" xfId="0" applyFont="1" applyFill="1" applyBorder="1" applyAlignment="1">
      <alignment vertical="center" wrapText="1"/>
    </xf>
    <xf numFmtId="0" fontId="1" fillId="5" borderId="39" xfId="0" applyFont="1" applyFill="1" applyBorder="1" applyAlignment="1">
      <alignment vertical="center" wrapText="1"/>
    </xf>
    <xf numFmtId="0" fontId="1" fillId="5" borderId="15" xfId="0" applyFont="1" applyFill="1" applyBorder="1" applyAlignment="1">
      <alignment vertical="center" wrapText="1"/>
    </xf>
    <xf numFmtId="0" fontId="1" fillId="5" borderId="16" xfId="0" applyFont="1" applyFill="1" applyBorder="1" applyAlignment="1">
      <alignment vertical="center" wrapText="1"/>
    </xf>
    <xf numFmtId="0" fontId="1" fillId="8" borderId="35" xfId="0" applyFont="1" applyFill="1" applyBorder="1" applyAlignment="1"/>
    <xf numFmtId="0" fontId="0" fillId="3" borderId="30" xfId="0" applyFont="1" applyFill="1" applyBorder="1" applyAlignment="1" applyProtection="1">
      <alignment horizontal="left" wrapText="1"/>
      <protection locked="0"/>
    </xf>
    <xf numFmtId="0" fontId="0" fillId="3" borderId="36" xfId="0" applyFont="1" applyFill="1" applyBorder="1" applyAlignment="1" applyProtection="1">
      <alignment horizontal="left" wrapText="1"/>
      <protection locked="0"/>
    </xf>
    <xf numFmtId="0" fontId="0" fillId="3" borderId="31" xfId="0" applyFont="1" applyFill="1" applyBorder="1" applyAlignment="1" applyProtection="1">
      <alignment horizontal="left" wrapText="1"/>
      <protection locked="0"/>
    </xf>
    <xf numFmtId="0" fontId="0" fillId="3" borderId="38" xfId="0" applyFont="1" applyFill="1" applyBorder="1" applyAlignment="1" applyProtection="1">
      <alignment horizontal="left" wrapText="1"/>
      <protection locked="0"/>
    </xf>
    <xf numFmtId="0" fontId="0" fillId="3" borderId="0" xfId="0" applyFont="1" applyFill="1" applyBorder="1" applyAlignment="1" applyProtection="1">
      <alignment horizontal="left" wrapText="1"/>
      <protection locked="0"/>
    </xf>
    <xf numFmtId="0" fontId="0" fillId="3" borderId="39" xfId="0" applyFont="1" applyFill="1" applyBorder="1" applyAlignment="1" applyProtection="1">
      <alignment horizontal="left" wrapText="1"/>
      <protection locked="0"/>
    </xf>
    <xf numFmtId="0" fontId="0" fillId="3" borderId="4" xfId="0" applyFont="1" applyFill="1" applyBorder="1" applyAlignment="1" applyProtection="1">
      <alignment wrapText="1"/>
      <protection locked="0"/>
    </xf>
    <xf numFmtId="0" fontId="0" fillId="3" borderId="37" xfId="0" applyFont="1" applyFill="1" applyBorder="1" applyAlignment="1" applyProtection="1">
      <alignment wrapText="1"/>
      <protection locked="0"/>
    </xf>
    <xf numFmtId="0" fontId="0" fillId="3" borderId="5" xfId="0" applyFont="1" applyFill="1" applyBorder="1" applyAlignment="1" applyProtection="1">
      <alignment wrapText="1"/>
      <protection locked="0"/>
    </xf>
    <xf numFmtId="0" fontId="43" fillId="8" borderId="0" xfId="0" applyFont="1" applyFill="1" applyAlignment="1">
      <alignment wrapText="1"/>
    </xf>
    <xf numFmtId="0" fontId="1" fillId="5" borderId="4" xfId="0" applyFont="1" applyFill="1" applyBorder="1" applyAlignment="1"/>
    <xf numFmtId="0" fontId="1" fillId="5" borderId="37" xfId="0" applyFont="1" applyFill="1" applyBorder="1" applyAlignment="1"/>
    <xf numFmtId="0" fontId="1" fillId="5" borderId="5" xfId="0" applyFont="1" applyFill="1" applyBorder="1" applyAlignment="1"/>
    <xf numFmtId="0" fontId="0" fillId="3" borderId="4" xfId="0" applyFont="1" applyFill="1" applyBorder="1" applyAlignment="1" applyProtection="1">
      <alignment horizontal="left"/>
      <protection locked="0"/>
    </xf>
    <xf numFmtId="0" fontId="0" fillId="3" borderId="37" xfId="0" applyFont="1" applyFill="1" applyBorder="1" applyAlignment="1" applyProtection="1">
      <alignment horizontal="left"/>
      <protection locked="0"/>
    </xf>
    <xf numFmtId="0" fontId="0" fillId="3" borderId="5" xfId="0" applyFont="1" applyFill="1" applyBorder="1" applyAlignment="1" applyProtection="1">
      <alignment horizontal="left"/>
      <protection locked="0"/>
    </xf>
    <xf numFmtId="0" fontId="0" fillId="3" borderId="4" xfId="0" applyFont="1" applyFill="1" applyBorder="1" applyAlignment="1" applyProtection="1">
      <protection locked="0"/>
    </xf>
    <xf numFmtId="0" fontId="0" fillId="3" borderId="37" xfId="0" applyFont="1" applyFill="1" applyBorder="1" applyAlignment="1" applyProtection="1">
      <protection locked="0"/>
    </xf>
    <xf numFmtId="0" fontId="0" fillId="3" borderId="5" xfId="0" applyFont="1" applyFill="1" applyBorder="1" applyAlignment="1" applyProtection="1">
      <protection locked="0"/>
    </xf>
    <xf numFmtId="0" fontId="0" fillId="3" borderId="4" xfId="0" applyFont="1" applyFill="1" applyBorder="1" applyAlignment="1" applyProtection="1">
      <alignment horizontal="left" wrapText="1"/>
      <protection locked="0"/>
    </xf>
    <xf numFmtId="0" fontId="0" fillId="3" borderId="37" xfId="0" applyFont="1" applyFill="1" applyBorder="1" applyAlignment="1" applyProtection="1">
      <alignment horizontal="left" wrapText="1"/>
      <protection locked="0"/>
    </xf>
    <xf numFmtId="0" fontId="0" fillId="3" borderId="5" xfId="0" applyFont="1" applyFill="1" applyBorder="1" applyAlignment="1" applyProtection="1">
      <alignment horizontal="left" wrapText="1"/>
      <protection locked="0"/>
    </xf>
    <xf numFmtId="0" fontId="2" fillId="8" borderId="0" xfId="0" applyFont="1" applyFill="1" applyAlignment="1">
      <alignment vertical="center" wrapText="1"/>
    </xf>
    <xf numFmtId="0" fontId="2" fillId="8" borderId="0" xfId="0" applyFont="1" applyFill="1" applyAlignment="1"/>
    <xf numFmtId="0" fontId="30" fillId="8" borderId="0" xfId="0" applyFont="1" applyFill="1" applyAlignment="1"/>
    <xf numFmtId="0" fontId="0" fillId="3" borderId="4" xfId="0" applyNumberFormat="1" applyFont="1" applyFill="1" applyBorder="1" applyAlignment="1" applyProtection="1">
      <alignment horizontal="center"/>
      <protection locked="0"/>
    </xf>
    <xf numFmtId="0" fontId="0" fillId="3" borderId="5" xfId="0" applyNumberFormat="1" applyFont="1" applyFill="1" applyBorder="1" applyAlignment="1" applyProtection="1">
      <alignment horizontal="center"/>
      <protection locked="0"/>
    </xf>
    <xf numFmtId="0" fontId="1" fillId="5" borderId="1" xfId="0" applyFont="1" applyFill="1" applyBorder="1" applyAlignment="1"/>
    <xf numFmtId="0" fontId="1" fillId="5" borderId="37" xfId="0" applyFont="1" applyFill="1" applyBorder="1" applyAlignment="1">
      <alignment horizontal="left"/>
    </xf>
    <xf numFmtId="0" fontId="0" fillId="5" borderId="1" xfId="0" applyFont="1" applyFill="1" applyBorder="1" applyAlignment="1"/>
    <xf numFmtId="2" fontId="4" fillId="9" borderId="2" xfId="0" applyNumberFormat="1" applyFont="1" applyFill="1" applyBorder="1" applyAlignment="1">
      <alignment horizontal="right" vertical="center"/>
    </xf>
    <xf numFmtId="2" fontId="4" fillId="9" borderId="6" xfId="0" applyNumberFormat="1" applyFont="1" applyFill="1" applyBorder="1" applyAlignment="1">
      <alignment horizontal="right" vertical="center"/>
    </xf>
    <xf numFmtId="2" fontId="4" fillId="9" borderId="3" xfId="0" applyNumberFormat="1" applyFont="1" applyFill="1" applyBorder="1" applyAlignment="1">
      <alignment horizontal="right" vertical="center"/>
    </xf>
    <xf numFmtId="0" fontId="39" fillId="5" borderId="4" xfId="0" applyFont="1" applyFill="1" applyBorder="1" applyAlignment="1">
      <alignment horizontal="left" wrapText="1"/>
    </xf>
    <xf numFmtId="0" fontId="39" fillId="5" borderId="37" xfId="0" applyFont="1" applyFill="1" applyBorder="1" applyAlignment="1">
      <alignment horizontal="left" wrapText="1"/>
    </xf>
    <xf numFmtId="0" fontId="39" fillId="5" borderId="5" xfId="0" applyFont="1" applyFill="1" applyBorder="1" applyAlignment="1">
      <alignment horizontal="left" wrapText="1"/>
    </xf>
    <xf numFmtId="0" fontId="34" fillId="8" borderId="36" xfId="0" applyFont="1" applyFill="1" applyBorder="1" applyAlignment="1">
      <alignment horizontal="right"/>
    </xf>
    <xf numFmtId="0" fontId="34" fillId="8" borderId="0" xfId="0" applyFont="1" applyFill="1" applyBorder="1" applyAlignment="1">
      <alignment horizontal="right" vertical="center" wrapText="1"/>
    </xf>
    <xf numFmtId="0" fontId="34" fillId="8" borderId="36" xfId="0" applyFont="1" applyFill="1" applyBorder="1" applyAlignment="1">
      <alignment horizontal="left" vertical="top" wrapText="1"/>
    </xf>
    <xf numFmtId="0" fontId="34" fillId="8" borderId="0" xfId="0" applyFont="1" applyFill="1" applyBorder="1" applyAlignment="1">
      <alignment horizontal="left" vertical="top" wrapText="1"/>
    </xf>
    <xf numFmtId="0" fontId="34" fillId="8" borderId="0" xfId="0" applyFont="1" applyFill="1" applyBorder="1" applyAlignment="1">
      <alignment horizontal="right" wrapText="1"/>
    </xf>
    <xf numFmtId="0" fontId="34" fillId="8" borderId="0" xfId="0" applyFont="1" applyFill="1" applyBorder="1" applyAlignment="1">
      <alignment horizontal="right"/>
    </xf>
    <xf numFmtId="0" fontId="27" fillId="8" borderId="0" xfId="0" applyFont="1" applyFill="1" applyBorder="1" applyAlignment="1">
      <alignment horizontal="left" vertical="center" wrapText="1"/>
    </xf>
    <xf numFmtId="0" fontId="27" fillId="8" borderId="0" xfId="0" applyFont="1" applyFill="1" applyAlignment="1">
      <alignment horizontal="left" vertical="center" wrapText="1"/>
    </xf>
    <xf numFmtId="0" fontId="34" fillId="8" borderId="0" xfId="0" applyFont="1" applyFill="1" applyBorder="1" applyAlignment="1">
      <alignment vertical="center" wrapText="1"/>
    </xf>
    <xf numFmtId="0" fontId="35" fillId="8" borderId="0" xfId="0" applyFont="1" applyFill="1" applyAlignment="1">
      <alignment vertical="center" wrapText="1"/>
    </xf>
    <xf numFmtId="0" fontId="34" fillId="8" borderId="0" xfId="0" applyFont="1" applyFill="1" applyBorder="1" applyAlignment="1">
      <alignment horizontal="left" vertical="center" wrapText="1"/>
    </xf>
    <xf numFmtId="0" fontId="34" fillId="8" borderId="0" xfId="0" applyFont="1" applyFill="1" applyBorder="1" applyAlignment="1">
      <alignment horizontal="left" wrapText="1"/>
    </xf>
    <xf numFmtId="0" fontId="40" fillId="5" borderId="4" xfId="0" applyFont="1" applyFill="1" applyBorder="1" applyAlignment="1">
      <alignment horizontal="left" wrapText="1"/>
    </xf>
    <xf numFmtId="0" fontId="40" fillId="5" borderId="37" xfId="0" applyFont="1" applyFill="1" applyBorder="1" applyAlignment="1">
      <alignment horizontal="left" wrapText="1"/>
    </xf>
    <xf numFmtId="0" fontId="40" fillId="5" borderId="5" xfId="0" applyFont="1" applyFill="1" applyBorder="1" applyAlignment="1">
      <alignment horizontal="left" wrapText="1"/>
    </xf>
    <xf numFmtId="0" fontId="25" fillId="8" borderId="0" xfId="0" applyFont="1" applyFill="1" applyBorder="1" applyAlignment="1">
      <alignment horizontal="left" vertical="center" wrapText="1"/>
    </xf>
    <xf numFmtId="0" fontId="10" fillId="5" borderId="4" xfId="0" applyFont="1" applyFill="1" applyBorder="1" applyAlignment="1">
      <alignment horizontal="left"/>
    </xf>
    <xf numFmtId="0" fontId="26" fillId="5" borderId="37" xfId="0" applyFont="1" applyFill="1" applyBorder="1" applyAlignment="1"/>
    <xf numFmtId="0" fontId="26" fillId="5" borderId="5" xfId="0" applyFont="1" applyFill="1" applyBorder="1" applyAlignment="1"/>
    <xf numFmtId="0" fontId="25" fillId="8" borderId="0" xfId="0" applyFont="1" applyFill="1" applyBorder="1" applyAlignment="1">
      <alignment horizontal="left" wrapText="1"/>
    </xf>
    <xf numFmtId="0" fontId="36" fillId="8" borderId="0" xfId="0" applyFont="1" applyFill="1" applyBorder="1" applyAlignment="1">
      <alignment horizontal="left" wrapText="1"/>
    </xf>
    <xf numFmtId="0" fontId="54" fillId="8" borderId="0" xfId="0" applyFont="1" applyFill="1" applyAlignment="1">
      <alignment horizontal="left" vertical="center" wrapText="1"/>
    </xf>
    <xf numFmtId="2" fontId="31" fillId="3" borderId="4" xfId="0" applyNumberFormat="1" applyFont="1" applyFill="1" applyBorder="1" applyAlignment="1" applyProtection="1">
      <alignment horizontal="left"/>
      <protection locked="0"/>
    </xf>
    <xf numFmtId="2" fontId="31" fillId="3" borderId="37" xfId="0" applyNumberFormat="1" applyFont="1" applyFill="1" applyBorder="1" applyAlignment="1" applyProtection="1">
      <alignment horizontal="left"/>
      <protection locked="0"/>
    </xf>
    <xf numFmtId="2" fontId="31" fillId="3" borderId="5" xfId="0" applyNumberFormat="1" applyFont="1" applyFill="1" applyBorder="1" applyAlignment="1" applyProtection="1">
      <alignment horizontal="left"/>
      <protection locked="0"/>
    </xf>
    <xf numFmtId="0" fontId="36" fillId="8" borderId="0" xfId="0" applyFont="1" applyFill="1" applyBorder="1" applyAlignment="1">
      <alignment horizontal="right"/>
    </xf>
    <xf numFmtId="0" fontId="34" fillId="8" borderId="0" xfId="0" applyFont="1" applyFill="1" applyAlignment="1">
      <alignment horizontal="right"/>
    </xf>
    <xf numFmtId="0" fontId="36" fillId="8" borderId="0" xfId="0" applyFont="1" applyFill="1" applyBorder="1" applyAlignment="1">
      <alignment horizontal="left"/>
    </xf>
    <xf numFmtId="0" fontId="34" fillId="8" borderId="0" xfId="0" applyFont="1" applyFill="1" applyBorder="1" applyAlignment="1">
      <alignment horizontal="left"/>
    </xf>
    <xf numFmtId="2" fontId="28" fillId="8" borderId="36" xfId="0" applyNumberFormat="1" applyFont="1" applyFill="1" applyBorder="1" applyAlignment="1">
      <alignment horizontal="right"/>
    </xf>
    <xf numFmtId="2" fontId="28" fillId="8" borderId="31" xfId="0" applyNumberFormat="1" applyFont="1" applyFill="1" applyBorder="1" applyAlignment="1">
      <alignment horizontal="right"/>
    </xf>
    <xf numFmtId="0" fontId="11" fillId="8" borderId="35" xfId="0" applyFont="1" applyFill="1" applyBorder="1" applyAlignment="1" applyProtection="1">
      <alignment horizontal="left"/>
    </xf>
    <xf numFmtId="14" fontId="15" fillId="4" borderId="0" xfId="0" applyNumberFormat="1" applyFont="1" applyFill="1" applyBorder="1" applyAlignment="1" applyProtection="1">
      <alignment horizontal="left"/>
      <protection locked="0"/>
    </xf>
    <xf numFmtId="0" fontId="1" fillId="11" borderId="4" xfId="0" applyFont="1" applyFill="1" applyBorder="1" applyAlignment="1">
      <alignment horizontal="left"/>
    </xf>
    <xf numFmtId="0" fontId="1" fillId="11" borderId="37" xfId="0" applyFont="1" applyFill="1" applyBorder="1" applyAlignment="1">
      <alignment horizontal="left"/>
    </xf>
    <xf numFmtId="0" fontId="1" fillId="11" borderId="5" xfId="0" applyFont="1" applyFill="1" applyBorder="1" applyAlignment="1">
      <alignment horizontal="left"/>
    </xf>
    <xf numFmtId="0" fontId="38" fillId="4" borderId="0" xfId="0" applyFont="1" applyFill="1" applyAlignment="1">
      <alignment horizontal="left"/>
    </xf>
    <xf numFmtId="49" fontId="3" fillId="3" borderId="4" xfId="0" applyNumberFormat="1" applyFont="1" applyFill="1" applyBorder="1" applyAlignment="1" applyProtection="1">
      <alignment horizontal="center"/>
      <protection locked="0"/>
    </xf>
    <xf numFmtId="49" fontId="3" fillId="3" borderId="5" xfId="0" applyNumberFormat="1" applyFont="1" applyFill="1" applyBorder="1" applyAlignment="1" applyProtection="1">
      <alignment horizontal="center"/>
      <protection locked="0"/>
    </xf>
    <xf numFmtId="0" fontId="22" fillId="0" borderId="0" xfId="0" applyFont="1" applyAlignment="1">
      <alignment horizontal="left" vertical="top" wrapText="1"/>
    </xf>
    <xf numFmtId="0" fontId="8" fillId="2" borderId="32" xfId="0" applyFont="1" applyFill="1" applyBorder="1" applyAlignment="1">
      <alignment horizontal="right"/>
    </xf>
    <xf numFmtId="0" fontId="8" fillId="2" borderId="33" xfId="0" applyFont="1" applyFill="1" applyBorder="1" applyAlignment="1">
      <alignment horizontal="right"/>
    </xf>
    <xf numFmtId="0" fontId="0" fillId="2" borderId="2" xfId="0" applyFill="1" applyBorder="1" applyAlignment="1">
      <alignment horizontal="center" wrapText="1"/>
    </xf>
    <xf numFmtId="0" fontId="0" fillId="2" borderId="6" xfId="0" applyFill="1" applyBorder="1" applyAlignment="1">
      <alignment horizontal="center" wrapText="1"/>
    </xf>
    <xf numFmtId="0" fontId="0" fillId="2" borderId="7" xfId="0" applyFont="1" applyFill="1" applyBorder="1" applyAlignment="1">
      <alignment horizontal="center"/>
    </xf>
    <xf numFmtId="0" fontId="0" fillId="2" borderId="8" xfId="0" applyFont="1" applyFill="1" applyBorder="1" applyAlignment="1">
      <alignment horizontal="center"/>
    </xf>
    <xf numFmtId="0" fontId="0" fillId="2" borderId="9" xfId="0" applyFont="1" applyFill="1" applyBorder="1" applyAlignment="1">
      <alignment horizontal="center"/>
    </xf>
    <xf numFmtId="0" fontId="3" fillId="0" borderId="7" xfId="0" applyFont="1" applyBorder="1" applyAlignment="1">
      <alignment horizontal="left" vertical="top" wrapText="1"/>
    </xf>
    <xf numFmtId="0" fontId="3" fillId="0" borderId="10" xfId="0" applyFont="1" applyBorder="1" applyAlignment="1">
      <alignment horizontal="left" vertical="top" wrapText="1"/>
    </xf>
    <xf numFmtId="0" fontId="3" fillId="0" borderId="12" xfId="0" applyFont="1" applyBorder="1" applyAlignment="1">
      <alignment horizontal="left" vertical="top" wrapText="1"/>
    </xf>
    <xf numFmtId="0" fontId="3" fillId="0" borderId="17" xfId="0" applyFont="1" applyBorder="1" applyAlignment="1">
      <alignment horizontal="left" vertical="top" wrapText="1"/>
    </xf>
    <xf numFmtId="0" fontId="0" fillId="2" borderId="2" xfId="0" applyFill="1" applyBorder="1" applyAlignment="1">
      <alignment horizontal="left"/>
    </xf>
    <xf numFmtId="0" fontId="0" fillId="2" borderId="6" xfId="0" applyFill="1" applyBorder="1" applyAlignment="1">
      <alignment horizontal="left"/>
    </xf>
    <xf numFmtId="0" fontId="0" fillId="2" borderId="4" xfId="0" applyFill="1" applyBorder="1" applyAlignment="1">
      <alignment horizontal="center"/>
    </xf>
    <xf numFmtId="0" fontId="0" fillId="2" borderId="30" xfId="0" applyFill="1" applyBorder="1" applyAlignment="1">
      <alignment horizontal="center"/>
    </xf>
    <xf numFmtId="0" fontId="0" fillId="2" borderId="5" xfId="0" applyFill="1" applyBorder="1" applyAlignment="1">
      <alignment horizontal="center"/>
    </xf>
    <xf numFmtId="0" fontId="0" fillId="2" borderId="31" xfId="0" applyFill="1" applyBorder="1" applyAlignment="1">
      <alignment horizontal="center"/>
    </xf>
    <xf numFmtId="0" fontId="3" fillId="4" borderId="40" xfId="0" applyFont="1" applyFill="1" applyBorder="1" applyAlignment="1" applyProtection="1">
      <alignment horizontal="center"/>
    </xf>
    <xf numFmtId="0" fontId="3" fillId="4" borderId="41" xfId="0" applyFont="1" applyFill="1" applyBorder="1" applyAlignment="1" applyProtection="1">
      <alignment horizontal="center"/>
    </xf>
    <xf numFmtId="0" fontId="3" fillId="0" borderId="19" xfId="0" applyFont="1" applyBorder="1" applyAlignment="1">
      <alignment horizontal="left" vertical="top" wrapText="1"/>
    </xf>
  </cellXfs>
  <cellStyles count="2">
    <cellStyle name="Link" xfId="1" builtinId="8"/>
    <cellStyle name="Standard" xfId="0" builtinId="0"/>
  </cellStyles>
  <dxfs count="36">
    <dxf>
      <font>
        <color theme="0"/>
      </font>
      <fill>
        <patternFill patternType="none">
          <bgColor auto="1"/>
        </patternFill>
      </fill>
    </dxf>
    <dxf>
      <font>
        <color theme="0"/>
      </font>
      <fill>
        <patternFill patternType="none">
          <bgColor auto="1"/>
        </patternFill>
      </fill>
    </dxf>
    <dxf>
      <font>
        <b/>
        <i val="0"/>
        <color rgb="FFFF0000"/>
      </font>
    </dxf>
    <dxf>
      <font>
        <color theme="0"/>
      </font>
    </dxf>
    <dxf>
      <font>
        <b/>
        <i val="0"/>
        <color rgb="FF00B050"/>
      </font>
      <fill>
        <patternFill>
          <bgColor theme="0" tint="-0.14996795556505021"/>
        </patternFill>
      </fill>
    </dxf>
    <dxf>
      <font>
        <b/>
        <i val="0"/>
        <color rgb="FFFF0000"/>
      </font>
      <fill>
        <patternFill patternType="solid">
          <bgColor theme="0" tint="-0.14996795556505021"/>
        </patternFill>
      </fill>
    </dxf>
    <dxf>
      <font>
        <color theme="0"/>
      </font>
      <fill>
        <patternFill patternType="none">
          <bgColor auto="1"/>
        </patternFill>
      </fill>
    </dxf>
    <dxf>
      <font>
        <color theme="0"/>
      </font>
      <fill>
        <patternFill patternType="none">
          <bgColor auto="1"/>
        </patternFill>
      </fill>
    </dxf>
    <dxf>
      <font>
        <b/>
        <i val="0"/>
        <color rgb="FFFF0000"/>
      </font>
    </dxf>
    <dxf>
      <font>
        <color theme="0"/>
      </font>
    </dxf>
    <dxf>
      <font>
        <b/>
        <i val="0"/>
        <color rgb="FF00B050"/>
      </font>
      <fill>
        <patternFill>
          <bgColor theme="0" tint="-0.14996795556505021"/>
        </patternFill>
      </fill>
    </dxf>
    <dxf>
      <font>
        <b/>
        <i val="0"/>
        <color rgb="FFFF0000"/>
      </font>
      <fill>
        <patternFill patternType="solid">
          <bgColor theme="0" tint="-0.14996795556505021"/>
        </patternFill>
      </fill>
    </dxf>
    <dxf>
      <font>
        <color theme="0"/>
      </font>
      <fill>
        <patternFill patternType="none">
          <bgColor auto="1"/>
        </patternFill>
      </fill>
    </dxf>
    <dxf>
      <font>
        <color theme="0"/>
      </font>
      <fill>
        <patternFill patternType="none">
          <bgColor auto="1"/>
        </patternFill>
      </fill>
    </dxf>
    <dxf>
      <font>
        <b/>
        <i val="0"/>
        <color rgb="FFFF0000"/>
      </font>
    </dxf>
    <dxf>
      <font>
        <color theme="0"/>
      </font>
    </dxf>
    <dxf>
      <font>
        <b/>
        <i val="0"/>
        <color rgb="FF00B050"/>
      </font>
      <fill>
        <patternFill>
          <bgColor theme="0" tint="-0.14996795556505021"/>
        </patternFill>
      </fill>
    </dxf>
    <dxf>
      <font>
        <b/>
        <i val="0"/>
        <color rgb="FFFF0000"/>
      </font>
      <fill>
        <patternFill patternType="solid">
          <bgColor theme="0" tint="-0.14996795556505021"/>
        </patternFill>
      </fill>
    </dxf>
    <dxf>
      <font>
        <color theme="0"/>
      </font>
      <fill>
        <patternFill patternType="none">
          <bgColor auto="1"/>
        </patternFill>
      </fill>
    </dxf>
    <dxf>
      <font>
        <color theme="0"/>
      </font>
      <fill>
        <patternFill patternType="none">
          <bgColor auto="1"/>
        </patternFill>
      </fill>
    </dxf>
    <dxf>
      <font>
        <b/>
        <i val="0"/>
        <color rgb="FFFF0000"/>
      </font>
    </dxf>
    <dxf>
      <font>
        <color theme="0"/>
      </font>
    </dxf>
    <dxf>
      <font>
        <b/>
        <i val="0"/>
        <color rgb="FF00B050"/>
      </font>
      <fill>
        <patternFill>
          <bgColor theme="0" tint="-0.14996795556505021"/>
        </patternFill>
      </fill>
    </dxf>
    <dxf>
      <font>
        <b/>
        <i val="0"/>
        <color rgb="FFFF0000"/>
      </font>
      <fill>
        <patternFill patternType="solid">
          <bgColor theme="0" tint="-0.14996795556505021"/>
        </patternFill>
      </fill>
    </dxf>
    <dxf>
      <font>
        <color theme="0"/>
      </font>
      <fill>
        <patternFill patternType="none">
          <bgColor auto="1"/>
        </patternFill>
      </fill>
    </dxf>
    <dxf>
      <font>
        <color theme="0"/>
      </font>
      <fill>
        <patternFill patternType="none">
          <bgColor auto="1"/>
        </patternFill>
      </fill>
    </dxf>
    <dxf>
      <font>
        <b/>
        <i val="0"/>
        <color rgb="FFFF0000"/>
      </font>
    </dxf>
    <dxf>
      <font>
        <color theme="0"/>
      </font>
    </dxf>
    <dxf>
      <font>
        <b/>
        <i val="0"/>
        <color rgb="FF00B050"/>
      </font>
      <fill>
        <patternFill>
          <bgColor theme="0" tint="-0.14996795556505021"/>
        </patternFill>
      </fill>
    </dxf>
    <dxf>
      <font>
        <b/>
        <i val="0"/>
        <color rgb="FFFF0000"/>
      </font>
      <fill>
        <patternFill patternType="solid">
          <bgColor theme="0" tint="-0.14996795556505021"/>
        </patternFill>
      </fill>
    </dxf>
    <dxf>
      <font>
        <color theme="0"/>
      </font>
      <fill>
        <patternFill patternType="none">
          <bgColor auto="1"/>
        </patternFill>
      </fill>
    </dxf>
    <dxf>
      <font>
        <color theme="0"/>
      </font>
      <fill>
        <patternFill patternType="none">
          <bgColor auto="1"/>
        </patternFill>
      </fill>
    </dxf>
    <dxf>
      <font>
        <b/>
        <i val="0"/>
        <color rgb="FFFF0000"/>
      </font>
    </dxf>
    <dxf>
      <font>
        <color theme="0"/>
      </font>
    </dxf>
    <dxf>
      <font>
        <b/>
        <i val="0"/>
        <color rgb="FF00B050"/>
      </font>
      <fill>
        <patternFill>
          <bgColor theme="0" tint="-0.14996795556505021"/>
        </patternFill>
      </fill>
    </dxf>
    <dxf>
      <font>
        <b/>
        <i val="0"/>
        <color rgb="FFFF0000"/>
      </font>
      <fill>
        <patternFill patternType="solid">
          <bgColor theme="0" tint="-0.14996795556505021"/>
        </patternFill>
      </fill>
    </dxf>
  </dxfs>
  <tableStyles count="0" defaultTableStyle="TableStyleMedium2" defaultPivotStyle="PivotStyleLight16"/>
  <colors>
    <mruColors>
      <color rgb="FFFF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Lines="5" dropStyle="combo" dx="16" fmlaLink="$A$37" fmlaRange="$B$38:$B$42" noThreeD="1" sel="1" val="0"/>
</file>

<file path=xl/ctrlProps/ctrlProp2.xml><?xml version="1.0" encoding="utf-8"?>
<formControlPr xmlns="http://schemas.microsoft.com/office/spreadsheetml/2009/9/main" objectType="Drop" dropLines="5" dropStyle="combo" dx="16" fmlaLink="$A$37" fmlaRange="$B$38:$B$42" noThreeD="1" sel="1" val="0"/>
</file>

<file path=xl/ctrlProps/ctrlProp3.xml><?xml version="1.0" encoding="utf-8"?>
<formControlPr xmlns="http://schemas.microsoft.com/office/spreadsheetml/2009/9/main" objectType="Drop" dropLines="5" dropStyle="combo" dx="16" fmlaLink="$A$37" fmlaRange="$B$38:$B$42" noThreeD="1" sel="1" val="0"/>
</file>

<file path=xl/ctrlProps/ctrlProp4.xml><?xml version="1.0" encoding="utf-8"?>
<formControlPr xmlns="http://schemas.microsoft.com/office/spreadsheetml/2009/9/main" objectType="Drop" dropLines="5" dropStyle="combo" dx="16" fmlaLink="$A$37" fmlaRange="$B$38:$B$42" noThreeD="1" sel="1" val="0"/>
</file>

<file path=xl/ctrlProps/ctrlProp5.xml><?xml version="1.0" encoding="utf-8"?>
<formControlPr xmlns="http://schemas.microsoft.com/office/spreadsheetml/2009/9/main" objectType="Drop" dropLines="5" dropStyle="combo" dx="16" fmlaLink="$A$37" fmlaRange="$B$38:$B$42" noThreeD="1" sel="1" val="0"/>
</file>

<file path=xl/ctrlProps/ctrlProp6.xml><?xml version="1.0" encoding="utf-8"?>
<formControlPr xmlns="http://schemas.microsoft.com/office/spreadsheetml/2009/9/main" objectType="Drop" dropLines="5" dropStyle="combo" dx="16" fmlaLink="$A$37" fmlaRange="$B$38:$B$42" noThreeD="1" sel="1" val="0"/>
</file>

<file path=xl/drawings/drawing1.xml><?xml version="1.0" encoding="utf-8"?>
<xdr:wsDr xmlns:xdr="http://schemas.openxmlformats.org/drawingml/2006/spreadsheetDrawing" xmlns:a="http://schemas.openxmlformats.org/drawingml/2006/main">
  <xdr:twoCellAnchor>
    <xdr:from>
      <xdr:col>0</xdr:col>
      <xdr:colOff>41275</xdr:colOff>
      <xdr:row>19</xdr:row>
      <xdr:rowOff>66676</xdr:rowOff>
    </xdr:from>
    <xdr:to>
      <xdr:col>9</xdr:col>
      <xdr:colOff>371475</xdr:colOff>
      <xdr:row>38</xdr:row>
      <xdr:rowOff>28576</xdr:rowOff>
    </xdr:to>
    <xdr:sp macro="" textlink="">
      <xdr:nvSpPr>
        <xdr:cNvPr id="2" name="Textfeld 1"/>
        <xdr:cNvSpPr txBox="1"/>
      </xdr:nvSpPr>
      <xdr:spPr>
        <a:xfrm>
          <a:off x="41275" y="3857626"/>
          <a:ext cx="9197975" cy="3581400"/>
        </a:xfrm>
        <a:prstGeom prst="rect">
          <a:avLst/>
        </a:prstGeom>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de-DE" sz="1100"/>
            <a:t>Diese</a:t>
          </a:r>
          <a:r>
            <a:rPr lang="de-DE" sz="1100" baseline="0"/>
            <a:t> Datei errechnet den Mindestpersonalbedarf nach Kifög unter Berücksichtigung der Gruppenart, des Betreuungsmittelwertes, Kindern mit und ohne Behinderung sowie der Fachkraftfaktoren. Die Vorgaben der  Rahmenvereinbarung Integration aus August 2014 sind hier umgesetzt.</a:t>
          </a:r>
        </a:p>
        <a:p>
          <a:endParaRPr lang="de-DE" sz="500" baseline="0"/>
        </a:p>
        <a:p>
          <a:r>
            <a:rPr lang="de-DE" sz="1100" baseline="0"/>
            <a:t>Dazu ist folgendermaßen vorzugehen:</a:t>
          </a:r>
        </a:p>
        <a:p>
          <a:r>
            <a:rPr lang="de-DE" sz="1100" baseline="0">
              <a:sym typeface="Wingdings"/>
            </a:rPr>
            <a:t> f</a:t>
          </a:r>
          <a:r>
            <a:rPr lang="de-DE" sz="1100" baseline="0"/>
            <a:t>ür jede Gruppe ist ein Tabellenblatt vorgesehen</a:t>
          </a:r>
        </a:p>
        <a:p>
          <a:r>
            <a:rPr lang="de-DE" sz="1100" baseline="0">
              <a:sym typeface="Wingdings"/>
            </a:rPr>
            <a:t>d</a:t>
          </a:r>
          <a:r>
            <a:rPr lang="de-DE" sz="1100" baseline="0"/>
            <a:t>iese müssen zuerst ausgefüllt werden.</a:t>
          </a:r>
        </a:p>
        <a:p>
          <a:r>
            <a:rPr lang="de-DE" sz="1100" baseline="0">
              <a:solidFill>
                <a:schemeClr val="dk1"/>
              </a:solidFill>
              <a:effectLst/>
              <a:latin typeface="+mn-lt"/>
              <a:ea typeface="+mn-ea"/>
              <a:cs typeface="+mn-cs"/>
              <a:sym typeface="Wingdings"/>
            </a:rPr>
            <a:t></a:t>
          </a:r>
          <a:r>
            <a:rPr lang="de-DE" sz="1100" baseline="0"/>
            <a:t>Die Werte für die Mindestfachkraftstunden gesamt werden auf dieses Blatt (Zusammenfassung) übernommen.</a:t>
          </a:r>
        </a:p>
        <a:p>
          <a:r>
            <a:rPr lang="de-DE" sz="1100" baseline="0">
              <a:solidFill>
                <a:schemeClr val="dk1"/>
              </a:solidFill>
              <a:effectLst/>
              <a:latin typeface="+mn-lt"/>
              <a:ea typeface="+mn-ea"/>
              <a:cs typeface="+mn-cs"/>
              <a:sym typeface="Wingdings"/>
            </a:rPr>
            <a:t>der PERSONALBEDARF stellt die Summe der erforderlichen Fachkraftstunden für die gesamte Kindertageseinrichtung  dar</a:t>
          </a:r>
        </a:p>
        <a:p>
          <a:pPr marL="0" marR="0" indent="0" defTabSz="914400" eaLnBrk="1" fontAlgn="auto" latinLnBrk="0" hangingPunct="1">
            <a:lnSpc>
              <a:spcPct val="100000"/>
            </a:lnSpc>
            <a:spcBef>
              <a:spcPts val="0"/>
            </a:spcBef>
            <a:spcAft>
              <a:spcPts val="0"/>
            </a:spcAft>
            <a:buClrTx/>
            <a:buSzTx/>
            <a:buFontTx/>
            <a:buNone/>
            <a:tabLst/>
            <a:defRPr/>
          </a:pPr>
          <a:r>
            <a:rPr lang="de-DE" sz="1100" baseline="0">
              <a:solidFill>
                <a:schemeClr val="dk1"/>
              </a:solidFill>
              <a:effectLst/>
              <a:latin typeface="+mn-lt"/>
              <a:ea typeface="+mn-ea"/>
              <a:cs typeface="+mn-cs"/>
              <a:sym typeface="Wingdings"/>
            </a:rPr>
            <a:t>dazu wird der Ist-Stand lt. Anlage Personal ergänzt.</a:t>
          </a:r>
          <a:endParaRPr lang="de-DE">
            <a:effectLst/>
          </a:endParaRPr>
        </a:p>
        <a:p>
          <a:endParaRPr lang="de-DE" sz="500" baseline="0"/>
        </a:p>
        <a:p>
          <a:r>
            <a:rPr lang="de-DE" sz="1100" baseline="0"/>
            <a:t>Die Sonderfälle für 25-er ü3-Gruppen, nach denen</a:t>
          </a:r>
        </a:p>
        <a:p>
          <a:r>
            <a:rPr lang="de-DE" sz="1100" baseline="0"/>
            <a:t>1. bei der Aufnahme </a:t>
          </a:r>
          <a:r>
            <a:rPr lang="de-DE" sz="1100" u="sng" baseline="0"/>
            <a:t>eines</a:t>
          </a:r>
          <a:r>
            <a:rPr lang="de-DE" sz="1100" u="none" baseline="0"/>
            <a:t> Kindes mit Behinderung aufgrund der Annahme 'voll belegte Gruppe' der Faktor 6 oder</a:t>
          </a:r>
        </a:p>
        <a:p>
          <a:r>
            <a:rPr lang="de-DE" sz="1100" u="none" baseline="0">
              <a:solidFill>
                <a:sysClr val="windowText" lastClr="000000"/>
              </a:solidFill>
            </a:rPr>
            <a:t>2. bei der Aufnahme von </a:t>
          </a:r>
          <a:r>
            <a:rPr lang="de-DE" sz="1100" u="sng" baseline="0">
              <a:solidFill>
                <a:sysClr val="windowText" lastClr="000000"/>
              </a:solidFill>
            </a:rPr>
            <a:t>zwei </a:t>
          </a:r>
          <a:r>
            <a:rPr lang="de-DE" sz="1100" u="none" baseline="0">
              <a:solidFill>
                <a:sysClr val="windowText" lastClr="000000"/>
              </a:solidFill>
            </a:rPr>
            <a:t>Kindern mit Behinderung aufgrund dieser Annahme die Faktoren 4 bzw. 3 zugrunde gelegt werden, sind berücksichtigt.</a:t>
          </a:r>
        </a:p>
        <a:p>
          <a:endParaRPr lang="de-DE" sz="500" u="none" baseline="0">
            <a:solidFill>
              <a:sysClr val="windowText" lastClr="000000"/>
            </a:solidFill>
          </a:endParaRPr>
        </a:p>
        <a:p>
          <a:r>
            <a:rPr lang="de-DE" sz="1100" b="1">
              <a:solidFill>
                <a:sysClr val="windowText" lastClr="000000"/>
              </a:solidFill>
              <a:effectLst/>
              <a:latin typeface="+mn-lt"/>
              <a:ea typeface="+mn-ea"/>
              <a:cs typeface="+mn-cs"/>
            </a:rPr>
            <a:t>Achtung:</a:t>
          </a:r>
          <a:r>
            <a:rPr lang="de-DE" sz="1100">
              <a:solidFill>
                <a:sysClr val="windowText" lastClr="000000"/>
              </a:solidFill>
              <a:effectLst/>
              <a:latin typeface="+mn-lt"/>
              <a:ea typeface="+mn-ea"/>
              <a:cs typeface="+mn-cs"/>
            </a:rPr>
            <a:t> Bei der Kontrollsumme handelt es sich um die Kontrolle der maximalen Gruppengröße zur Berechnung des Personalbedarfs!</a:t>
          </a:r>
        </a:p>
        <a:p>
          <a:r>
            <a:rPr lang="de-DE" sz="1100">
              <a:solidFill>
                <a:sysClr val="windowText" lastClr="000000"/>
              </a:solidFill>
              <a:effectLst/>
              <a:latin typeface="+mn-lt"/>
              <a:ea typeface="+mn-ea"/>
              <a:cs typeface="+mn-cs"/>
            </a:rPr>
            <a:t>Von dieser Prüffunktion kann nicht automatisch die korrekte Gruppengröße bei Belegung mit Kindern mit Behinderung  oder altersgemischten Gruppen mit Kindern</a:t>
          </a:r>
          <a:r>
            <a:rPr lang="de-DE" sz="1100" baseline="0">
              <a:solidFill>
                <a:sysClr val="windowText" lastClr="000000"/>
              </a:solidFill>
              <a:effectLst/>
              <a:latin typeface="+mn-lt"/>
              <a:ea typeface="+mn-ea"/>
              <a:cs typeface="+mn-cs"/>
            </a:rPr>
            <a:t> unter 3 Jahren </a:t>
          </a:r>
          <a:r>
            <a:rPr lang="de-DE" sz="1100">
              <a:solidFill>
                <a:sysClr val="windowText" lastClr="000000"/>
              </a:solidFill>
              <a:effectLst/>
              <a:latin typeface="+mn-lt"/>
              <a:ea typeface="+mn-ea"/>
              <a:cs typeface="+mn-cs"/>
            </a:rPr>
            <a:t>abgeleitet werden. </a:t>
          </a:r>
        </a:p>
        <a:p>
          <a:r>
            <a:rPr lang="de-DE" sz="1100" b="1">
              <a:solidFill>
                <a:sysClr val="windowText" lastClr="000000"/>
              </a:solidFill>
              <a:effectLst/>
              <a:latin typeface="+mn-lt"/>
              <a:ea typeface="+mn-ea"/>
              <a:cs typeface="+mn-cs"/>
            </a:rPr>
            <a:t>Es ist eine separate Prüfung der maximalen Gruppenbelegung bei Aufnahme von </a:t>
          </a:r>
          <a:r>
            <a:rPr lang="de-DE" sz="1100" b="1" u="sng">
              <a:solidFill>
                <a:sysClr val="windowText" lastClr="000000"/>
              </a:solidFill>
              <a:effectLst/>
              <a:latin typeface="+mn-lt"/>
              <a:ea typeface="+mn-ea"/>
              <a:cs typeface="+mn-cs"/>
            </a:rPr>
            <a:t>Kindern mit Behinderung</a:t>
          </a:r>
          <a:r>
            <a:rPr lang="de-DE" sz="1100" b="1" u="none">
              <a:solidFill>
                <a:sysClr val="windowText" lastClr="000000"/>
              </a:solidFill>
              <a:effectLst/>
              <a:latin typeface="+mn-lt"/>
              <a:ea typeface="+mn-ea"/>
              <a:cs typeface="+mn-cs"/>
            </a:rPr>
            <a:t> </a:t>
          </a:r>
          <a:r>
            <a:rPr lang="de-DE" sz="1100" b="1">
              <a:solidFill>
                <a:sysClr val="windowText" lastClr="000000"/>
              </a:solidFill>
              <a:effectLst/>
              <a:latin typeface="+mn-lt"/>
              <a:ea typeface="+mn-ea"/>
              <a:cs typeface="+mn-cs"/>
            </a:rPr>
            <a:t>oder </a:t>
          </a:r>
          <a:r>
            <a:rPr lang="de-DE" sz="1100" b="1" u="sng">
              <a:solidFill>
                <a:sysClr val="windowText" lastClr="000000"/>
              </a:solidFill>
              <a:effectLst/>
              <a:latin typeface="+mn-lt"/>
              <a:ea typeface="+mn-ea"/>
              <a:cs typeface="+mn-cs"/>
            </a:rPr>
            <a:t>Kindern</a:t>
          </a:r>
          <a:r>
            <a:rPr lang="de-DE" sz="1100" b="1" u="sng" baseline="0">
              <a:solidFill>
                <a:sysClr val="windowText" lastClr="000000"/>
              </a:solidFill>
              <a:effectLst/>
              <a:latin typeface="+mn-lt"/>
              <a:ea typeface="+mn-ea"/>
              <a:cs typeface="+mn-cs"/>
            </a:rPr>
            <a:t> unter 3 Jahren</a:t>
          </a:r>
          <a:r>
            <a:rPr lang="de-DE" sz="1100" b="1" u="none" baseline="0">
              <a:solidFill>
                <a:sysClr val="windowText" lastClr="000000"/>
              </a:solidFill>
              <a:effectLst/>
              <a:latin typeface="+mn-lt"/>
              <a:ea typeface="+mn-ea"/>
              <a:cs typeface="+mn-cs"/>
            </a:rPr>
            <a:t> </a:t>
          </a:r>
          <a:r>
            <a:rPr lang="de-DE" sz="1100" b="1">
              <a:solidFill>
                <a:sysClr val="windowText" lastClr="000000"/>
              </a:solidFill>
              <a:effectLst/>
              <a:latin typeface="+mn-lt"/>
              <a:ea typeface="+mn-ea"/>
              <a:cs typeface="+mn-cs"/>
            </a:rPr>
            <a:t>vorzunehmen!</a:t>
          </a:r>
        </a:p>
        <a:p>
          <a:endParaRPr lang="de-DE" sz="500" u="none" baseline="0">
            <a:solidFill>
              <a:sysClr val="windowText" lastClr="000000"/>
            </a:solidFill>
          </a:endParaRPr>
        </a:p>
        <a:p>
          <a:r>
            <a:rPr lang="de-DE" sz="1100" u="none" baseline="0">
              <a:solidFill>
                <a:sysClr val="windowText" lastClr="000000"/>
              </a:solidFill>
            </a:rPr>
            <a:t>Diese Datei wurde für die Region Fulda entwickelt. Die Weitergabe darf erst nach Rücksprache mit dem Landkreis Fulda erfolgen.</a:t>
          </a:r>
        </a:p>
        <a:p>
          <a:endParaRPr lang="de-DE" sz="500" u="none" baseline="0">
            <a:solidFill>
              <a:sysClr val="windowText" lastClr="000000"/>
            </a:solidFill>
            <a:latin typeface="Arial" panose="020B0604020202020204" pitchFamily="34" charset="0"/>
            <a:cs typeface="Arial" panose="020B0604020202020204" pitchFamily="34" charset="0"/>
            <a:sym typeface="Symbol"/>
          </a:endParaRPr>
        </a:p>
        <a:p>
          <a:r>
            <a:rPr lang="de-DE" sz="1100" u="none" baseline="0">
              <a:solidFill>
                <a:sysClr val="windowText" lastClr="000000"/>
              </a:solidFill>
              <a:latin typeface="Arial" panose="020B0604020202020204" pitchFamily="34" charset="0"/>
              <a:cs typeface="Arial" panose="020B0604020202020204" pitchFamily="34" charset="0"/>
              <a:sym typeface="Symbol"/>
            </a:rPr>
            <a:t> </a:t>
          </a:r>
          <a:r>
            <a:rPr lang="de-DE" sz="900" u="none" baseline="0">
              <a:solidFill>
                <a:sysClr val="windowText" lastClr="000000"/>
              </a:solidFill>
              <a:latin typeface="Arial" panose="020B0604020202020204" pitchFamily="34" charset="0"/>
              <a:cs typeface="Arial" panose="020B0604020202020204" pitchFamily="34" charset="0"/>
              <a:sym typeface="Symbol"/>
            </a:rPr>
            <a:t>Landkreis Fulda</a:t>
          </a:r>
          <a:endParaRPr lang="de-DE" sz="900" u="none" baseline="0">
            <a:solidFill>
              <a:sysClr val="windowText" lastClr="000000"/>
            </a:solidFill>
            <a:latin typeface="Arial" panose="020B0604020202020204" pitchFamily="34" charset="0"/>
            <a:cs typeface="Arial" panose="020B0604020202020204" pitchFamily="34" charset="0"/>
          </a:endParaRPr>
        </a:p>
        <a:p>
          <a:endParaRPr lang="de-DE" sz="1100" u="none" baseline="0">
            <a:latin typeface="Symbol" panose="05050102010706020507" pitchFamily="18" charset="2"/>
          </a:endParaRPr>
        </a:p>
        <a:p>
          <a:endParaRPr lang="de-DE" sz="1100" u="none"/>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2</xdr:row>
          <xdr:rowOff>28575</xdr:rowOff>
        </xdr:from>
        <xdr:to>
          <xdr:col>2</xdr:col>
          <xdr:colOff>771525</xdr:colOff>
          <xdr:row>3</xdr:row>
          <xdr:rowOff>28575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2</xdr:row>
          <xdr:rowOff>28575</xdr:rowOff>
        </xdr:from>
        <xdr:to>
          <xdr:col>2</xdr:col>
          <xdr:colOff>771525</xdr:colOff>
          <xdr:row>3</xdr:row>
          <xdr:rowOff>28575</xdr:rowOff>
        </xdr:to>
        <xdr:sp macro="" textlink="">
          <xdr:nvSpPr>
            <xdr:cNvPr id="13313" name="Drop Down 1" hidden="1">
              <a:extLst>
                <a:ext uri="{63B3BB69-23CF-44E3-9099-C40C66FF867C}">
                  <a14:compatExt spid="_x0000_s133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2</xdr:row>
          <xdr:rowOff>28575</xdr:rowOff>
        </xdr:from>
        <xdr:to>
          <xdr:col>2</xdr:col>
          <xdr:colOff>771525</xdr:colOff>
          <xdr:row>3</xdr:row>
          <xdr:rowOff>28575</xdr:rowOff>
        </xdr:to>
        <xdr:sp macro="" textlink="">
          <xdr:nvSpPr>
            <xdr:cNvPr id="14337" name="Drop Down 1" hidden="1">
              <a:extLst>
                <a:ext uri="{63B3BB69-23CF-44E3-9099-C40C66FF867C}">
                  <a14:compatExt spid="_x0000_s143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2</xdr:row>
          <xdr:rowOff>28575</xdr:rowOff>
        </xdr:from>
        <xdr:to>
          <xdr:col>2</xdr:col>
          <xdr:colOff>771525</xdr:colOff>
          <xdr:row>3</xdr:row>
          <xdr:rowOff>28575</xdr:rowOff>
        </xdr:to>
        <xdr:sp macro="" textlink="">
          <xdr:nvSpPr>
            <xdr:cNvPr id="15361" name="Drop Down 1" hidden="1">
              <a:extLst>
                <a:ext uri="{63B3BB69-23CF-44E3-9099-C40C66FF867C}">
                  <a14:compatExt spid="_x0000_s153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2</xdr:row>
          <xdr:rowOff>28575</xdr:rowOff>
        </xdr:from>
        <xdr:to>
          <xdr:col>2</xdr:col>
          <xdr:colOff>771525</xdr:colOff>
          <xdr:row>3</xdr:row>
          <xdr:rowOff>28575</xdr:rowOff>
        </xdr:to>
        <xdr:sp macro="" textlink="">
          <xdr:nvSpPr>
            <xdr:cNvPr id="16385" name="Drop Down 1" hidden="1">
              <a:extLst>
                <a:ext uri="{63B3BB69-23CF-44E3-9099-C40C66FF867C}">
                  <a14:compatExt spid="_x0000_s163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2</xdr:row>
          <xdr:rowOff>28575</xdr:rowOff>
        </xdr:from>
        <xdr:to>
          <xdr:col>2</xdr:col>
          <xdr:colOff>771525</xdr:colOff>
          <xdr:row>3</xdr:row>
          <xdr:rowOff>28575</xdr:rowOff>
        </xdr:to>
        <xdr:sp macro="" textlink="">
          <xdr:nvSpPr>
            <xdr:cNvPr id="18433" name="Drop Down 1" hidden="1">
              <a:extLst>
                <a:ext uri="{63B3BB69-23CF-44E3-9099-C40C66FF867C}">
                  <a14:compatExt spid="_x0000_s184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trlProp" Target="../ctrlProps/ctrlProp6.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L76"/>
  <sheetViews>
    <sheetView tabSelected="1" view="pageBreakPreview" zoomScaleNormal="100" zoomScaleSheetLayoutView="100" workbookViewId="0">
      <selection activeCell="E47" sqref="E47"/>
    </sheetView>
  </sheetViews>
  <sheetFormatPr baseColWidth="10" defaultRowHeight="15" x14ac:dyDescent="0.25"/>
  <cols>
    <col min="1" max="1" width="14.85546875" customWidth="1"/>
    <col min="3" max="3" width="12.7109375" customWidth="1"/>
    <col min="5" max="5" width="12.140625" customWidth="1"/>
    <col min="6" max="6" width="16.140625" customWidth="1"/>
    <col min="8" max="8" width="12" customWidth="1"/>
  </cols>
  <sheetData>
    <row r="1" spans="1:12" ht="18" customHeight="1" x14ac:dyDescent="0.25">
      <c r="A1" s="281" t="s">
        <v>154</v>
      </c>
      <c r="B1" s="281"/>
      <c r="C1" s="281"/>
      <c r="D1" s="281"/>
      <c r="E1" s="281"/>
      <c r="F1" s="281"/>
      <c r="G1" s="281"/>
      <c r="H1" s="281"/>
      <c r="I1" s="281"/>
      <c r="J1" s="281"/>
      <c r="K1" s="281"/>
    </row>
    <row r="2" spans="1:12" ht="24.75" customHeight="1" x14ac:dyDescent="0.25">
      <c r="A2" s="281"/>
      <c r="B2" s="281"/>
      <c r="C2" s="281"/>
      <c r="D2" s="281"/>
      <c r="E2" s="281"/>
      <c r="F2" s="281"/>
      <c r="G2" s="281"/>
      <c r="H2" s="281"/>
      <c r="I2" s="281"/>
      <c r="J2" s="281"/>
      <c r="K2" s="281"/>
    </row>
    <row r="3" spans="1:12" ht="15.75" thickBot="1" x14ac:dyDescent="0.3">
      <c r="A3" s="126"/>
      <c r="B3" s="127"/>
      <c r="C3" s="127"/>
      <c r="D3" s="127"/>
      <c r="E3" s="127"/>
      <c r="F3" s="127"/>
      <c r="G3" s="127"/>
      <c r="H3" s="116"/>
      <c r="I3" s="116"/>
      <c r="J3" s="116"/>
      <c r="K3" s="116"/>
    </row>
    <row r="4" spans="1:12" ht="19.5" thickBot="1" x14ac:dyDescent="0.3">
      <c r="A4" s="126"/>
      <c r="B4" s="116"/>
      <c r="C4" s="116"/>
      <c r="D4" s="279" t="s">
        <v>30</v>
      </c>
      <c r="E4" s="280"/>
      <c r="F4" s="282">
        <v>45352</v>
      </c>
      <c r="G4" s="283"/>
      <c r="H4" s="177">
        <f>F4</f>
        <v>45352</v>
      </c>
      <c r="I4" s="116"/>
      <c r="J4" s="116"/>
      <c r="K4" s="116"/>
      <c r="L4" s="163"/>
    </row>
    <row r="5" spans="1:12" x14ac:dyDescent="0.25">
      <c r="A5" s="116"/>
      <c r="B5" s="116"/>
      <c r="C5" s="116"/>
      <c r="D5" s="116"/>
      <c r="E5" s="116"/>
      <c r="F5" s="116"/>
      <c r="G5" s="116"/>
      <c r="H5" s="116"/>
      <c r="I5" s="116"/>
      <c r="J5" s="116"/>
      <c r="K5" s="116"/>
    </row>
    <row r="6" spans="1:12" x14ac:dyDescent="0.25">
      <c r="A6" s="327" t="s">
        <v>92</v>
      </c>
      <c r="B6" s="327"/>
      <c r="C6" s="327"/>
      <c r="D6" s="327"/>
      <c r="E6" s="327"/>
      <c r="F6" s="327"/>
      <c r="G6" s="327"/>
      <c r="H6" s="327"/>
      <c r="I6" s="327"/>
      <c r="J6" s="327"/>
      <c r="K6" s="116"/>
    </row>
    <row r="7" spans="1:12" x14ac:dyDescent="0.25">
      <c r="A7" s="117"/>
      <c r="B7" s="117"/>
      <c r="C7" s="117"/>
      <c r="D7" s="117"/>
      <c r="E7" s="117"/>
      <c r="F7" s="117"/>
      <c r="G7" s="117"/>
      <c r="H7" s="117"/>
      <c r="I7" s="117"/>
      <c r="J7" s="117"/>
      <c r="K7" s="116"/>
    </row>
    <row r="8" spans="1:12" x14ac:dyDescent="0.25">
      <c r="A8" s="328" t="s">
        <v>93</v>
      </c>
      <c r="B8" s="328"/>
      <c r="C8" s="328"/>
      <c r="D8" s="328"/>
      <c r="E8" s="328"/>
      <c r="F8" s="328" t="s">
        <v>94</v>
      </c>
      <c r="G8" s="329"/>
      <c r="H8" s="329"/>
      <c r="I8" s="329"/>
      <c r="J8" s="329"/>
      <c r="K8" s="116"/>
    </row>
    <row r="9" spans="1:12" x14ac:dyDescent="0.25">
      <c r="A9" s="117"/>
      <c r="B9" s="117"/>
      <c r="C9" s="117"/>
      <c r="D9" s="117"/>
      <c r="E9" s="117"/>
      <c r="F9" s="117"/>
      <c r="G9" s="117"/>
      <c r="H9" s="117"/>
      <c r="I9" s="117"/>
      <c r="J9" s="117"/>
      <c r="K9" s="116"/>
    </row>
    <row r="10" spans="1:12" x14ac:dyDescent="0.25">
      <c r="A10" s="94" t="s">
        <v>31</v>
      </c>
      <c r="B10" s="324"/>
      <c r="C10" s="325"/>
      <c r="D10" s="325"/>
      <c r="E10" s="326"/>
      <c r="F10" s="94" t="s">
        <v>32</v>
      </c>
      <c r="G10" s="324"/>
      <c r="H10" s="325"/>
      <c r="I10" s="325"/>
      <c r="J10" s="326"/>
      <c r="K10" s="116"/>
    </row>
    <row r="11" spans="1:12" x14ac:dyDescent="0.25">
      <c r="A11" s="94" t="s">
        <v>33</v>
      </c>
      <c r="B11" s="311"/>
      <c r="C11" s="312"/>
      <c r="D11" s="312"/>
      <c r="E11" s="313"/>
      <c r="F11" s="94" t="s">
        <v>33</v>
      </c>
      <c r="G11" s="311"/>
      <c r="H11" s="312"/>
      <c r="I11" s="312"/>
      <c r="J11" s="313"/>
      <c r="K11" s="116"/>
    </row>
    <row r="12" spans="1:12" x14ac:dyDescent="0.25">
      <c r="A12" s="94" t="s">
        <v>34</v>
      </c>
      <c r="B12" s="311"/>
      <c r="C12" s="312"/>
      <c r="D12" s="312"/>
      <c r="E12" s="313"/>
      <c r="F12" s="94" t="s">
        <v>34</v>
      </c>
      <c r="G12" s="311"/>
      <c r="H12" s="312"/>
      <c r="I12" s="312"/>
      <c r="J12" s="313"/>
      <c r="K12" s="116"/>
    </row>
    <row r="13" spans="1:12" x14ac:dyDescent="0.25">
      <c r="A13" s="94" t="s">
        <v>124</v>
      </c>
      <c r="B13" s="318"/>
      <c r="C13" s="319"/>
      <c r="D13" s="319"/>
      <c r="E13" s="320"/>
      <c r="F13" s="94" t="s">
        <v>124</v>
      </c>
      <c r="G13" s="324"/>
      <c r="H13" s="325"/>
      <c r="I13" s="325"/>
      <c r="J13" s="326"/>
      <c r="K13" s="116"/>
    </row>
    <row r="14" spans="1:12" s="93" customFormat="1" x14ac:dyDescent="0.25">
      <c r="A14" s="94" t="s">
        <v>125</v>
      </c>
      <c r="B14" s="318"/>
      <c r="C14" s="319"/>
      <c r="D14" s="319"/>
      <c r="E14" s="320"/>
      <c r="F14" s="94" t="s">
        <v>125</v>
      </c>
      <c r="G14" s="324"/>
      <c r="H14" s="325"/>
      <c r="I14" s="325"/>
      <c r="J14" s="326"/>
      <c r="K14" s="116"/>
    </row>
    <row r="15" spans="1:12" s="93" customFormat="1" x14ac:dyDescent="0.25">
      <c r="A15" s="94" t="s">
        <v>61</v>
      </c>
      <c r="B15" s="318"/>
      <c r="C15" s="319"/>
      <c r="D15" s="319"/>
      <c r="E15" s="320"/>
      <c r="F15" s="94" t="s">
        <v>62</v>
      </c>
      <c r="G15" s="324"/>
      <c r="H15" s="325"/>
      <c r="I15" s="325"/>
      <c r="J15" s="326"/>
      <c r="K15" s="116"/>
    </row>
    <row r="16" spans="1:12" x14ac:dyDescent="0.25">
      <c r="A16" s="94" t="s">
        <v>35</v>
      </c>
      <c r="B16" s="321"/>
      <c r="C16" s="322"/>
      <c r="D16" s="322"/>
      <c r="E16" s="323"/>
      <c r="F16" s="94" t="s">
        <v>35</v>
      </c>
      <c r="G16" s="311"/>
      <c r="H16" s="312"/>
      <c r="I16" s="312"/>
      <c r="J16" s="313"/>
      <c r="K16" s="116"/>
    </row>
    <row r="17" spans="1:11" x14ac:dyDescent="0.25">
      <c r="A17" s="94" t="s">
        <v>36</v>
      </c>
      <c r="B17" s="311"/>
      <c r="C17" s="312"/>
      <c r="D17" s="312"/>
      <c r="E17" s="313"/>
      <c r="F17" s="94" t="s">
        <v>36</v>
      </c>
      <c r="G17" s="311"/>
      <c r="H17" s="312"/>
      <c r="I17" s="312"/>
      <c r="J17" s="313"/>
      <c r="K17" s="116"/>
    </row>
    <row r="18" spans="1:11" x14ac:dyDescent="0.25">
      <c r="A18" s="117"/>
      <c r="B18" s="117"/>
      <c r="C18" s="117"/>
      <c r="D18" s="117"/>
      <c r="E18" s="117"/>
      <c r="F18" s="117"/>
      <c r="G18" s="117"/>
      <c r="H18" s="117"/>
      <c r="I18" s="117"/>
      <c r="J18" s="117"/>
      <c r="K18" s="116"/>
    </row>
    <row r="19" spans="1:11" x14ac:dyDescent="0.25">
      <c r="A19" s="278" t="s">
        <v>95</v>
      </c>
      <c r="B19" s="278"/>
      <c r="C19" s="278"/>
      <c r="D19" s="278"/>
      <c r="E19" s="278"/>
      <c r="F19" s="278"/>
      <c r="G19" s="278"/>
      <c r="H19" s="278"/>
      <c r="I19" s="278"/>
      <c r="J19" s="278"/>
      <c r="K19" s="116"/>
    </row>
    <row r="20" spans="1:11" x14ac:dyDescent="0.25">
      <c r="A20" s="116"/>
      <c r="B20" s="116"/>
      <c r="C20" s="116"/>
      <c r="D20" s="116"/>
      <c r="E20" s="116"/>
      <c r="F20" s="116"/>
      <c r="G20" s="116"/>
      <c r="H20" s="116"/>
      <c r="I20" s="116"/>
      <c r="J20" s="116"/>
      <c r="K20" s="116"/>
    </row>
    <row r="21" spans="1:11" x14ac:dyDescent="0.25">
      <c r="A21" s="315" t="s">
        <v>37</v>
      </c>
      <c r="B21" s="316"/>
      <c r="C21" s="317"/>
      <c r="D21" s="286"/>
      <c r="E21" s="287"/>
      <c r="F21" s="315" t="s">
        <v>170</v>
      </c>
      <c r="G21" s="316"/>
      <c r="H21" s="317"/>
      <c r="I21" s="291"/>
      <c r="J21" s="292"/>
      <c r="K21" s="116"/>
    </row>
    <row r="22" spans="1:11" x14ac:dyDescent="0.25">
      <c r="A22" s="315" t="s">
        <v>38</v>
      </c>
      <c r="B22" s="316"/>
      <c r="C22" s="317"/>
      <c r="D22" s="288"/>
      <c r="E22" s="289"/>
      <c r="F22" s="315" t="s">
        <v>39</v>
      </c>
      <c r="G22" s="316"/>
      <c r="H22" s="317"/>
      <c r="I22" s="293"/>
      <c r="J22" s="294"/>
      <c r="K22" s="116"/>
    </row>
    <row r="23" spans="1:11" s="93" customFormat="1" x14ac:dyDescent="0.25">
      <c r="A23" s="284" t="s">
        <v>169</v>
      </c>
      <c r="B23" s="333"/>
      <c r="C23" s="285"/>
      <c r="D23" s="290"/>
      <c r="E23" s="287"/>
      <c r="F23" s="216" t="s">
        <v>173</v>
      </c>
      <c r="G23" s="216"/>
      <c r="H23" s="216"/>
      <c r="I23" s="330"/>
      <c r="J23" s="331"/>
      <c r="K23" s="116"/>
    </row>
    <row r="24" spans="1:11" x14ac:dyDescent="0.25">
      <c r="A24" s="315" t="s">
        <v>40</v>
      </c>
      <c r="B24" s="316"/>
      <c r="C24" s="317"/>
      <c r="D24" s="290"/>
      <c r="E24" s="287"/>
      <c r="F24" s="116"/>
      <c r="G24" s="116"/>
      <c r="H24" s="116"/>
      <c r="I24" s="116"/>
      <c r="J24" s="116"/>
      <c r="K24" s="116"/>
    </row>
    <row r="25" spans="1:11" x14ac:dyDescent="0.25">
      <c r="A25" s="332" t="s">
        <v>42</v>
      </c>
      <c r="B25" s="332"/>
      <c r="C25" s="334"/>
      <c r="D25" s="290"/>
      <c r="E25" s="287"/>
      <c r="F25" s="116"/>
      <c r="G25" s="116"/>
      <c r="H25" s="116"/>
      <c r="I25" s="116"/>
      <c r="J25" s="116"/>
      <c r="K25" s="116"/>
    </row>
    <row r="26" spans="1:11" s="93" customFormat="1" x14ac:dyDescent="0.25">
      <c r="A26" s="332" t="s">
        <v>41</v>
      </c>
      <c r="B26" s="332"/>
      <c r="C26" s="332"/>
      <c r="D26" s="290"/>
      <c r="E26" s="287"/>
      <c r="F26" s="116"/>
      <c r="G26" s="116"/>
      <c r="H26" s="116"/>
      <c r="I26" s="116"/>
      <c r="J26" s="116"/>
      <c r="K26" s="116"/>
    </row>
    <row r="27" spans="1:11" x14ac:dyDescent="0.25">
      <c r="A27" s="116"/>
      <c r="B27" s="116"/>
      <c r="C27" s="116"/>
      <c r="D27" s="116" t="s">
        <v>102</v>
      </c>
      <c r="E27" s="116"/>
      <c r="F27" s="116"/>
      <c r="G27" s="116"/>
      <c r="H27" s="116"/>
      <c r="I27" s="116"/>
      <c r="J27" s="116"/>
      <c r="K27" s="116"/>
    </row>
    <row r="28" spans="1:11" x14ac:dyDescent="0.25">
      <c r="A28" s="271" t="s">
        <v>183</v>
      </c>
      <c r="B28" s="271"/>
      <c r="C28" s="271"/>
      <c r="D28" s="271"/>
      <c r="E28" s="271"/>
      <c r="F28" s="271"/>
      <c r="G28" s="271"/>
      <c r="H28" s="271"/>
      <c r="I28" s="271"/>
      <c r="J28" s="271"/>
      <c r="K28" s="116"/>
    </row>
    <row r="29" spans="1:11" s="93" customFormat="1" x14ac:dyDescent="0.25">
      <c r="A29" s="212"/>
      <c r="B29" s="212"/>
      <c r="C29" s="212"/>
      <c r="D29" s="212"/>
      <c r="E29" s="212"/>
      <c r="F29" s="212"/>
      <c r="G29" s="212"/>
      <c r="H29" s="212"/>
      <c r="I29" s="212"/>
      <c r="J29" s="212"/>
      <c r="K29" s="116"/>
    </row>
    <row r="30" spans="1:11" s="93" customFormat="1" x14ac:dyDescent="0.25">
      <c r="A30" s="275" t="s">
        <v>180</v>
      </c>
      <c r="B30" s="276"/>
      <c r="C30" s="276"/>
      <c r="D30" s="276"/>
      <c r="E30" s="277"/>
      <c r="F30" s="99"/>
      <c r="G30" s="153"/>
      <c r="H30" s="153"/>
      <c r="I30" s="153"/>
      <c r="J30" s="153"/>
      <c r="K30" s="116"/>
    </row>
    <row r="31" spans="1:11" s="93" customFormat="1" x14ac:dyDescent="0.25">
      <c r="A31" s="272" t="s">
        <v>175</v>
      </c>
      <c r="B31" s="273"/>
      <c r="C31" s="273"/>
      <c r="D31" s="273"/>
      <c r="E31" s="274"/>
      <c r="F31" s="99"/>
      <c r="G31" s="153"/>
      <c r="H31" s="153"/>
      <c r="I31" s="153"/>
      <c r="J31" s="153"/>
      <c r="K31" s="116"/>
    </row>
    <row r="32" spans="1:11" s="93" customFormat="1" x14ac:dyDescent="0.25">
      <c r="A32" s="275" t="s">
        <v>176</v>
      </c>
      <c r="B32" s="276"/>
      <c r="C32" s="276"/>
      <c r="D32" s="276"/>
      <c r="E32" s="277"/>
      <c r="F32" s="162"/>
      <c r="G32" s="125"/>
      <c r="H32" s="153"/>
      <c r="I32" s="153"/>
      <c r="J32" s="153"/>
      <c r="K32" s="116"/>
    </row>
    <row r="33" spans="1:11" s="93" customFormat="1" x14ac:dyDescent="0.25">
      <c r="A33" s="275" t="s">
        <v>177</v>
      </c>
      <c r="B33" s="276"/>
      <c r="C33" s="276"/>
      <c r="D33" s="276"/>
      <c r="E33" s="277"/>
      <c r="F33" s="162"/>
      <c r="G33" s="125"/>
      <c r="H33" s="153"/>
      <c r="I33" s="153"/>
      <c r="J33" s="153"/>
      <c r="K33" s="116"/>
    </row>
    <row r="34" spans="1:11" s="93" customFormat="1" x14ac:dyDescent="0.25">
      <c r="A34" s="209" t="s">
        <v>181</v>
      </c>
      <c r="B34" s="210"/>
      <c r="C34" s="210"/>
      <c r="D34" s="210"/>
      <c r="E34" s="211"/>
      <c r="F34" s="162"/>
      <c r="G34" s="125"/>
      <c r="H34" s="153"/>
      <c r="I34" s="153"/>
      <c r="J34" s="153"/>
      <c r="K34" s="116"/>
    </row>
    <row r="35" spans="1:11" s="93" customFormat="1" x14ac:dyDescent="0.25">
      <c r="A35" s="212"/>
      <c r="B35" s="212"/>
      <c r="C35" s="212"/>
      <c r="D35" s="212"/>
      <c r="E35" s="212"/>
      <c r="F35" s="212"/>
      <c r="G35" s="212"/>
      <c r="H35" s="212"/>
      <c r="I35" s="212"/>
      <c r="J35" s="212"/>
      <c r="K35" s="116"/>
    </row>
    <row r="36" spans="1:11" s="93" customFormat="1" x14ac:dyDescent="0.25">
      <c r="A36" s="271" t="s">
        <v>182</v>
      </c>
      <c r="B36" s="271"/>
      <c r="C36" s="271"/>
      <c r="D36" s="271"/>
      <c r="E36" s="271"/>
      <c r="F36" s="271"/>
      <c r="G36" s="271"/>
      <c r="H36" s="271"/>
      <c r="I36" s="271"/>
      <c r="J36" s="271"/>
      <c r="K36" s="116"/>
    </row>
    <row r="37" spans="1:11" x14ac:dyDescent="0.25">
      <c r="A37" s="124"/>
      <c r="B37" s="124"/>
      <c r="C37" s="124"/>
      <c r="D37" s="124"/>
      <c r="E37" s="124"/>
      <c r="F37" s="124"/>
      <c r="G37" s="124"/>
      <c r="H37" s="124"/>
      <c r="I37" s="124"/>
      <c r="J37" s="124"/>
      <c r="K37" s="116"/>
    </row>
    <row r="38" spans="1:11" x14ac:dyDescent="0.25">
      <c r="A38" s="275" t="s">
        <v>43</v>
      </c>
      <c r="B38" s="276"/>
      <c r="C38" s="276"/>
      <c r="D38" s="276"/>
      <c r="E38" s="277"/>
      <c r="F38" s="99"/>
      <c r="G38" s="124"/>
      <c r="H38" s="124"/>
      <c r="I38" s="124"/>
      <c r="J38" s="124"/>
      <c r="K38" s="116"/>
    </row>
    <row r="39" spans="1:11" x14ac:dyDescent="0.25">
      <c r="A39" s="272" t="s">
        <v>44</v>
      </c>
      <c r="B39" s="273"/>
      <c r="C39" s="273"/>
      <c r="D39" s="273"/>
      <c r="E39" s="274"/>
      <c r="F39" s="99"/>
      <c r="G39" s="124"/>
      <c r="H39" s="124"/>
      <c r="I39" s="124"/>
      <c r="J39" s="124"/>
      <c r="K39" s="116"/>
    </row>
    <row r="40" spans="1:11" x14ac:dyDescent="0.25">
      <c r="A40" s="275" t="s">
        <v>45</v>
      </c>
      <c r="B40" s="276"/>
      <c r="C40" s="276"/>
      <c r="D40" s="276"/>
      <c r="E40" s="277"/>
      <c r="F40" s="162"/>
      <c r="G40" s="125"/>
      <c r="H40" s="124"/>
      <c r="I40" s="124"/>
      <c r="J40" s="124"/>
      <c r="K40" s="116"/>
    </row>
    <row r="41" spans="1:11" x14ac:dyDescent="0.25">
      <c r="A41" s="275" t="s">
        <v>46</v>
      </c>
      <c r="B41" s="276"/>
      <c r="C41" s="276"/>
      <c r="D41" s="276"/>
      <c r="E41" s="277"/>
      <c r="F41" s="162"/>
      <c r="G41" s="125"/>
      <c r="H41" s="124"/>
      <c r="I41" s="124"/>
      <c r="J41" s="124"/>
      <c r="K41" s="116"/>
    </row>
    <row r="42" spans="1:11" x14ac:dyDescent="0.25">
      <c r="A42" s="218" t="s">
        <v>201</v>
      </c>
      <c r="B42" s="219"/>
      <c r="C42" s="219"/>
      <c r="D42" s="219"/>
      <c r="E42" s="220"/>
      <c r="F42" s="162"/>
      <c r="G42" s="125"/>
      <c r="H42" s="124"/>
      <c r="I42" s="124"/>
      <c r="J42" s="124"/>
      <c r="K42" s="116"/>
    </row>
    <row r="43" spans="1:11" s="93" customFormat="1" x14ac:dyDescent="0.25">
      <c r="A43" s="153"/>
      <c r="B43" s="153"/>
      <c r="C43" s="153"/>
      <c r="D43" s="153"/>
      <c r="E43" s="153"/>
      <c r="F43" s="153"/>
      <c r="G43" s="153"/>
      <c r="H43" s="153"/>
      <c r="I43" s="153"/>
      <c r="J43" s="153"/>
      <c r="K43" s="116"/>
    </row>
    <row r="44" spans="1:11" x14ac:dyDescent="0.25">
      <c r="A44" s="218" t="s">
        <v>187</v>
      </c>
      <c r="B44" s="219"/>
      <c r="C44" s="219"/>
      <c r="D44" s="219"/>
      <c r="E44" s="220"/>
      <c r="F44" s="162"/>
      <c r="G44" s="125"/>
      <c r="H44" s="124"/>
      <c r="I44" s="124"/>
      <c r="J44" s="124"/>
      <c r="K44" s="116"/>
    </row>
    <row r="45" spans="1:11" s="93" customFormat="1" x14ac:dyDescent="0.25">
      <c r="A45" s="218" t="s">
        <v>188</v>
      </c>
      <c r="B45" s="219"/>
      <c r="C45" s="219"/>
      <c r="D45" s="219"/>
      <c r="E45" s="220"/>
      <c r="F45" s="162"/>
      <c r="G45" s="125"/>
      <c r="H45" s="152"/>
      <c r="I45" s="152"/>
      <c r="J45" s="157"/>
      <c r="K45" s="164"/>
    </row>
    <row r="46" spans="1:11" s="93" customFormat="1" x14ac:dyDescent="0.25">
      <c r="A46" s="251" t="s">
        <v>212</v>
      </c>
      <c r="B46" s="252"/>
      <c r="C46" s="252"/>
      <c r="D46" s="252"/>
      <c r="E46" s="253"/>
      <c r="F46" s="162"/>
      <c r="G46" s="125"/>
      <c r="H46" s="153"/>
      <c r="I46" s="153"/>
      <c r="J46" s="157"/>
      <c r="K46" s="164"/>
    </row>
    <row r="47" spans="1:11" s="93" customFormat="1" x14ac:dyDescent="0.25">
      <c r="A47" s="251" t="s">
        <v>213</v>
      </c>
      <c r="B47" s="252"/>
      <c r="C47" s="252"/>
      <c r="D47" s="252"/>
      <c r="E47" s="253"/>
      <c r="F47" s="162"/>
      <c r="G47" s="125"/>
      <c r="H47" s="153"/>
      <c r="I47" s="153"/>
      <c r="J47" s="157"/>
      <c r="K47" s="164"/>
    </row>
    <row r="48" spans="1:11" s="93" customFormat="1" x14ac:dyDescent="0.25">
      <c r="A48" s="275" t="s">
        <v>189</v>
      </c>
      <c r="B48" s="276"/>
      <c r="C48" s="276"/>
      <c r="D48" s="276"/>
      <c r="E48" s="277"/>
      <c r="F48" s="162"/>
      <c r="G48" s="125"/>
      <c r="H48" s="153"/>
      <c r="I48" s="153"/>
      <c r="J48" s="157"/>
      <c r="K48" s="164"/>
    </row>
    <row r="49" spans="1:11" x14ac:dyDescent="0.25">
      <c r="A49" s="218" t="s">
        <v>171</v>
      </c>
      <c r="B49" s="219"/>
      <c r="C49" s="219"/>
      <c r="D49" s="219"/>
      <c r="E49" s="220"/>
      <c r="F49" s="162"/>
      <c r="G49" s="125"/>
      <c r="H49" s="124"/>
      <c r="I49" s="124"/>
      <c r="J49" s="124"/>
      <c r="K49" s="116"/>
    </row>
    <row r="50" spans="1:11" ht="15" customHeight="1" x14ac:dyDescent="0.25">
      <c r="A50" s="314" t="s">
        <v>174</v>
      </c>
      <c r="B50" s="314"/>
      <c r="C50" s="314"/>
      <c r="D50" s="314"/>
      <c r="E50" s="314"/>
      <c r="F50" s="314"/>
      <c r="G50" s="314"/>
      <c r="H50" s="314"/>
      <c r="I50" s="314"/>
      <c r="J50" s="314"/>
      <c r="K50" s="116"/>
    </row>
    <row r="51" spans="1:11" s="116" customFormat="1" x14ac:dyDescent="0.25"/>
    <row r="52" spans="1:11" s="116" customFormat="1" x14ac:dyDescent="0.25"/>
    <row r="53" spans="1:11" x14ac:dyDescent="0.25">
      <c r="A53" s="278" t="s">
        <v>178</v>
      </c>
      <c r="B53" s="278"/>
      <c r="C53" s="278"/>
      <c r="D53" s="278"/>
      <c r="E53" s="278"/>
      <c r="F53" s="278"/>
      <c r="G53" s="278"/>
      <c r="H53" s="278"/>
      <c r="I53" s="278"/>
      <c r="J53" s="278"/>
      <c r="K53" s="116"/>
    </row>
    <row r="54" spans="1:11" x14ac:dyDescent="0.25">
      <c r="A54" s="304"/>
      <c r="B54" s="304"/>
      <c r="C54" s="304"/>
      <c r="D54" s="304"/>
      <c r="E54" s="304"/>
      <c r="F54" s="304"/>
      <c r="G54" s="117"/>
      <c r="H54" s="117"/>
      <c r="I54" s="117"/>
      <c r="J54" s="117"/>
      <c r="K54" s="116"/>
    </row>
    <row r="55" spans="1:11" x14ac:dyDescent="0.25">
      <c r="A55" s="95" t="s">
        <v>48</v>
      </c>
      <c r="B55" s="96"/>
      <c r="C55" s="97" t="s">
        <v>49</v>
      </c>
      <c r="D55" s="207"/>
      <c r="E55" s="97" t="s">
        <v>50</v>
      </c>
      <c r="F55" s="207"/>
      <c r="G55" s="122"/>
      <c r="H55" s="123"/>
      <c r="I55" s="123"/>
      <c r="J55" s="123"/>
      <c r="K55" s="116"/>
    </row>
    <row r="56" spans="1:11" x14ac:dyDescent="0.25">
      <c r="A56" s="284" t="s">
        <v>51</v>
      </c>
      <c r="B56" s="285"/>
      <c r="C56" s="97" t="s">
        <v>49</v>
      </c>
      <c r="D56" s="207"/>
      <c r="E56" s="97" t="s">
        <v>50</v>
      </c>
      <c r="F56" s="207"/>
      <c r="G56" s="123"/>
      <c r="H56" s="123"/>
      <c r="I56" s="123"/>
      <c r="J56" s="123"/>
      <c r="K56" s="116"/>
    </row>
    <row r="57" spans="1:11" x14ac:dyDescent="0.25">
      <c r="A57" s="298" t="s">
        <v>52</v>
      </c>
      <c r="B57" s="299"/>
      <c r="C57" s="305"/>
      <c r="D57" s="306"/>
      <c r="E57" s="306"/>
      <c r="F57" s="306"/>
      <c r="G57" s="306"/>
      <c r="H57" s="306"/>
      <c r="I57" s="306"/>
      <c r="J57" s="307"/>
      <c r="K57" s="116"/>
    </row>
    <row r="58" spans="1:11" x14ac:dyDescent="0.25">
      <c r="A58" s="300"/>
      <c r="B58" s="301"/>
      <c r="C58" s="308"/>
      <c r="D58" s="309"/>
      <c r="E58" s="309"/>
      <c r="F58" s="309"/>
      <c r="G58" s="309"/>
      <c r="H58" s="309"/>
      <c r="I58" s="309"/>
      <c r="J58" s="310"/>
      <c r="K58" s="116"/>
    </row>
    <row r="59" spans="1:11" x14ac:dyDescent="0.25">
      <c r="A59" s="300"/>
      <c r="B59" s="301"/>
      <c r="C59" s="308"/>
      <c r="D59" s="309"/>
      <c r="E59" s="309"/>
      <c r="F59" s="309"/>
      <c r="G59" s="309"/>
      <c r="H59" s="309"/>
      <c r="I59" s="309"/>
      <c r="J59" s="310"/>
      <c r="K59" s="116"/>
    </row>
    <row r="60" spans="1:11" x14ac:dyDescent="0.25">
      <c r="A60" s="302"/>
      <c r="B60" s="303"/>
      <c r="C60" s="295"/>
      <c r="D60" s="296"/>
      <c r="E60" s="296"/>
      <c r="F60" s="296"/>
      <c r="G60" s="296"/>
      <c r="H60" s="296"/>
      <c r="I60" s="296"/>
      <c r="J60" s="297"/>
      <c r="K60" s="116"/>
    </row>
    <row r="61" spans="1:11" x14ac:dyDescent="0.25">
      <c r="A61" s="119"/>
      <c r="B61" s="119"/>
      <c r="C61" s="115"/>
      <c r="D61" s="120"/>
      <c r="E61" s="120"/>
      <c r="F61" s="120"/>
      <c r="G61" s="120"/>
      <c r="H61" s="120"/>
      <c r="I61" s="120"/>
      <c r="J61" s="120"/>
      <c r="K61" s="116"/>
    </row>
    <row r="62" spans="1:11" s="93" customFormat="1" x14ac:dyDescent="0.25">
      <c r="A62" s="119"/>
      <c r="B62" s="119"/>
      <c r="C62" s="115"/>
      <c r="D62" s="151"/>
      <c r="E62" s="151"/>
      <c r="F62" s="151"/>
      <c r="G62" s="151"/>
      <c r="H62" s="151"/>
      <c r="I62" s="151"/>
      <c r="J62" s="151"/>
      <c r="K62" s="116"/>
    </row>
    <row r="63" spans="1:11" s="93" customFormat="1" x14ac:dyDescent="0.25">
      <c r="A63" s="278" t="s">
        <v>179</v>
      </c>
      <c r="B63" s="278"/>
      <c r="C63" s="278"/>
      <c r="D63" s="278"/>
      <c r="E63" s="278"/>
      <c r="F63" s="278"/>
      <c r="G63" s="278"/>
      <c r="H63" s="278"/>
      <c r="I63" s="278"/>
      <c r="J63" s="278"/>
      <c r="K63" s="116"/>
    </row>
    <row r="64" spans="1:11" x14ac:dyDescent="0.25">
      <c r="A64" s="119"/>
      <c r="B64" s="119"/>
      <c r="C64" s="115"/>
      <c r="D64" s="115"/>
      <c r="E64" s="115"/>
      <c r="F64" s="115"/>
      <c r="G64" s="121"/>
      <c r="H64" s="121"/>
      <c r="I64" s="121"/>
      <c r="J64" s="121"/>
      <c r="K64" s="116"/>
    </row>
    <row r="65" spans="1:11" s="93" customFormat="1" x14ac:dyDescent="0.25">
      <c r="A65" s="149" t="s">
        <v>90</v>
      </c>
      <c r="B65" s="150"/>
      <c r="C65" s="150"/>
      <c r="D65" s="150"/>
      <c r="E65" s="165"/>
      <c r="F65" s="125"/>
      <c r="G65" s="157"/>
      <c r="H65" s="152"/>
      <c r="I65" s="152"/>
      <c r="J65" s="152"/>
      <c r="K65" s="116"/>
    </row>
    <row r="66" spans="1:11" x14ac:dyDescent="0.25">
      <c r="A66" s="113"/>
      <c r="B66" s="113"/>
      <c r="C66" s="113"/>
      <c r="D66" s="113"/>
      <c r="E66" s="113"/>
      <c r="F66" s="113"/>
      <c r="G66" s="114"/>
      <c r="H66" s="115"/>
      <c r="I66" s="115"/>
      <c r="J66" s="115"/>
      <c r="K66" s="116"/>
    </row>
    <row r="67" spans="1:11" s="93" customFormat="1" x14ac:dyDescent="0.25">
      <c r="A67" s="95" t="s">
        <v>64</v>
      </c>
      <c r="B67" s="154"/>
      <c r="C67" s="155"/>
      <c r="D67" s="156"/>
      <c r="E67" s="166" t="s">
        <v>88</v>
      </c>
      <c r="F67" s="153"/>
      <c r="G67" s="153"/>
      <c r="H67" s="123"/>
      <c r="I67" s="123"/>
      <c r="J67" s="116"/>
      <c r="K67" s="123"/>
    </row>
    <row r="68" spans="1:11" x14ac:dyDescent="0.25">
      <c r="A68" s="113"/>
      <c r="B68" s="113"/>
      <c r="C68" s="113"/>
      <c r="D68" s="113"/>
      <c r="E68" s="113"/>
      <c r="F68" s="113"/>
      <c r="G68" s="114"/>
      <c r="H68" s="115"/>
      <c r="I68" s="115"/>
      <c r="J68" s="115"/>
      <c r="K68" s="116"/>
    </row>
    <row r="69" spans="1:11" s="93" customFormat="1" x14ac:dyDescent="0.25">
      <c r="A69" s="95" t="s">
        <v>112</v>
      </c>
      <c r="B69" s="154"/>
      <c r="C69" s="155"/>
      <c r="D69" s="156"/>
      <c r="E69" s="166" t="s">
        <v>87</v>
      </c>
      <c r="F69" s="153"/>
      <c r="G69" s="153"/>
      <c r="H69" s="123"/>
      <c r="I69" s="123"/>
      <c r="J69" s="116"/>
      <c r="K69" s="123"/>
    </row>
    <row r="70" spans="1:11" s="93" customFormat="1" x14ac:dyDescent="0.25">
      <c r="A70" s="113"/>
      <c r="B70" s="113"/>
      <c r="C70" s="113"/>
      <c r="D70" s="113"/>
      <c r="E70" s="113"/>
      <c r="F70" s="113"/>
      <c r="G70" s="114"/>
      <c r="H70" s="115"/>
      <c r="I70" s="115"/>
      <c r="J70" s="115"/>
      <c r="K70" s="116"/>
    </row>
    <row r="71" spans="1:11" x14ac:dyDescent="0.25">
      <c r="A71" s="113"/>
      <c r="B71" s="113"/>
      <c r="C71" s="113"/>
      <c r="D71" s="113"/>
      <c r="E71" s="113"/>
      <c r="F71" s="113"/>
      <c r="G71" s="114"/>
      <c r="H71" s="115"/>
      <c r="I71" s="115"/>
      <c r="J71" s="115"/>
      <c r="K71" s="116"/>
    </row>
    <row r="72" spans="1:11" x14ac:dyDescent="0.25">
      <c r="A72" s="116"/>
      <c r="B72" s="116"/>
      <c r="C72" s="116"/>
      <c r="D72" s="116"/>
      <c r="E72" s="116"/>
      <c r="F72" s="116"/>
      <c r="G72" s="116"/>
      <c r="H72" s="116"/>
      <c r="I72" s="116"/>
      <c r="J72" s="116"/>
      <c r="K72" s="116"/>
    </row>
    <row r="73" spans="1:11" ht="15.75" x14ac:dyDescent="0.25">
      <c r="A73" s="118"/>
      <c r="B73" s="116"/>
      <c r="C73" s="116"/>
      <c r="D73" s="116"/>
      <c r="E73" s="116"/>
      <c r="F73" s="116"/>
      <c r="G73" s="116"/>
      <c r="H73" s="116"/>
      <c r="I73" s="116"/>
      <c r="J73" s="116"/>
      <c r="K73" s="116"/>
    </row>
    <row r="74" spans="1:11" x14ac:dyDescent="0.25">
      <c r="A74" s="93"/>
      <c r="B74" s="93"/>
      <c r="C74" s="93"/>
      <c r="D74" s="93"/>
      <c r="E74" s="93"/>
      <c r="F74" s="93"/>
      <c r="G74" s="93"/>
      <c r="H74" s="93"/>
      <c r="I74" s="93"/>
      <c r="J74" s="93"/>
    </row>
    <row r="75" spans="1:11" x14ac:dyDescent="0.25">
      <c r="A75" s="93"/>
      <c r="B75" s="93"/>
      <c r="C75" s="93"/>
      <c r="D75" s="93"/>
      <c r="E75" s="93"/>
      <c r="F75" s="93"/>
      <c r="G75" s="93"/>
      <c r="H75" s="93"/>
      <c r="I75" s="93"/>
      <c r="J75" s="93"/>
    </row>
    <row r="76" spans="1:11" x14ac:dyDescent="0.25">
      <c r="A76" s="98"/>
      <c r="B76" s="93"/>
      <c r="C76" s="93"/>
      <c r="D76" s="93"/>
      <c r="E76" s="93"/>
      <c r="F76" s="93"/>
      <c r="G76" s="93"/>
      <c r="H76" s="93"/>
      <c r="I76" s="93"/>
      <c r="J76" s="93"/>
    </row>
  </sheetData>
  <sheetProtection password="CCF3" sheet="1" objects="1" scenarios="1"/>
  <mergeCells count="61">
    <mergeCell ref="I23:J23"/>
    <mergeCell ref="A26:C26"/>
    <mergeCell ref="A23:C23"/>
    <mergeCell ref="B15:E15"/>
    <mergeCell ref="A24:C24"/>
    <mergeCell ref="A25:C25"/>
    <mergeCell ref="D23:E23"/>
    <mergeCell ref="A6:J6"/>
    <mergeCell ref="F8:J8"/>
    <mergeCell ref="A8:E8"/>
    <mergeCell ref="B10:E10"/>
    <mergeCell ref="G10:J10"/>
    <mergeCell ref="G11:J11"/>
    <mergeCell ref="G12:J12"/>
    <mergeCell ref="G13:J13"/>
    <mergeCell ref="G16:J16"/>
    <mergeCell ref="G15:J15"/>
    <mergeCell ref="G14:J14"/>
    <mergeCell ref="B11:E11"/>
    <mergeCell ref="B12:E12"/>
    <mergeCell ref="B13:E13"/>
    <mergeCell ref="B17:E17"/>
    <mergeCell ref="B16:E16"/>
    <mergeCell ref="B14:E14"/>
    <mergeCell ref="C57:J57"/>
    <mergeCell ref="C59:J59"/>
    <mergeCell ref="C58:J58"/>
    <mergeCell ref="G17:J17"/>
    <mergeCell ref="A41:E41"/>
    <mergeCell ref="A48:E48"/>
    <mergeCell ref="A50:J50"/>
    <mergeCell ref="A19:J19"/>
    <mergeCell ref="A28:J28"/>
    <mergeCell ref="A40:E40"/>
    <mergeCell ref="A38:E38"/>
    <mergeCell ref="A39:E39"/>
    <mergeCell ref="F22:H22"/>
    <mergeCell ref="A22:C22"/>
    <mergeCell ref="A21:C21"/>
    <mergeCell ref="F21:H21"/>
    <mergeCell ref="A63:J63"/>
    <mergeCell ref="D4:E4"/>
    <mergeCell ref="A1:K2"/>
    <mergeCell ref="F4:G4"/>
    <mergeCell ref="A56:B56"/>
    <mergeCell ref="D21:E21"/>
    <mergeCell ref="D22:E22"/>
    <mergeCell ref="D24:E24"/>
    <mergeCell ref="D25:E25"/>
    <mergeCell ref="I21:J21"/>
    <mergeCell ref="I22:J22"/>
    <mergeCell ref="D26:E26"/>
    <mergeCell ref="A53:J53"/>
    <mergeCell ref="C60:J60"/>
    <mergeCell ref="A57:B60"/>
    <mergeCell ref="A54:F54"/>
    <mergeCell ref="A36:J36"/>
    <mergeCell ref="A31:E31"/>
    <mergeCell ref="A32:E32"/>
    <mergeCell ref="A33:E33"/>
    <mergeCell ref="A30:E30"/>
  </mergeCells>
  <pageMargins left="0.70866141732283472" right="0.70866141732283472" top="0.59055118110236227" bottom="0.78740157480314965" header="0.31496062992125984" footer="0.31496062992125984"/>
  <pageSetup paperSize="9" scale="66" orientation="landscape" r:id="rId1"/>
  <rowBreaks count="1" manualBreakCount="1">
    <brk id="50" max="10"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Dropdownfelder!$B$14:$B$15</xm:f>
          </x14:formula1>
          <xm:sqref>E67 E69</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tabColor theme="9" tint="-0.249977111117893"/>
    <pageSetUpPr fitToPage="1"/>
  </sheetPr>
  <dimension ref="A1:Q66"/>
  <sheetViews>
    <sheetView view="pageBreakPreview" zoomScaleNormal="100" zoomScaleSheetLayoutView="100" workbookViewId="0">
      <selection activeCell="D45" sqref="D45"/>
    </sheetView>
  </sheetViews>
  <sheetFormatPr baseColWidth="10" defaultRowHeight="15" x14ac:dyDescent="0.25"/>
  <cols>
    <col min="1" max="1" width="17" style="93" customWidth="1"/>
    <col min="2" max="2" width="20.85546875" style="93" bestFit="1" customWidth="1"/>
    <col min="3" max="4" width="15.7109375" style="93" customWidth="1"/>
    <col min="5" max="5" width="14.5703125" style="93" customWidth="1"/>
    <col min="6" max="7" width="15.7109375" style="93" customWidth="1"/>
    <col min="8" max="8" width="14.42578125" style="93" bestFit="1" customWidth="1"/>
    <col min="9" max="9" width="16.140625" style="93" customWidth="1"/>
    <col min="10" max="10" width="11.42578125" style="93"/>
    <col min="11" max="16" width="0" style="93" hidden="1" customWidth="1"/>
    <col min="17" max="16384" width="11.42578125" style="93"/>
  </cols>
  <sheetData>
    <row r="1" spans="1:17" x14ac:dyDescent="0.25">
      <c r="A1" s="100" t="str">
        <f>CONCATENATE("PERSONALBEDARFSBERECHNUNG","   ",Zusammenfassung!A12)</f>
        <v>PERSONALBEDARFSBERECHNUNG   Gruppe 6</v>
      </c>
      <c r="B1" s="67"/>
      <c r="C1" s="67"/>
      <c r="D1" s="67"/>
      <c r="E1" s="67"/>
      <c r="F1" s="67"/>
      <c r="G1" s="67"/>
      <c r="I1" s="76" t="s">
        <v>22</v>
      </c>
    </row>
    <row r="2" spans="1:17" x14ac:dyDescent="0.25">
      <c r="A2" s="68"/>
      <c r="B2" s="67"/>
      <c r="C2" s="67"/>
      <c r="D2" s="67"/>
      <c r="E2" s="67"/>
      <c r="F2" s="67"/>
      <c r="G2" s="67"/>
      <c r="H2" s="67"/>
      <c r="I2" s="67"/>
    </row>
    <row r="3" spans="1:17" ht="18.75" x14ac:dyDescent="0.3">
      <c r="A3" s="68" t="s">
        <v>15</v>
      </c>
      <c r="B3" s="67" t="str">
        <f>IF(A37=1,"&lt;&lt;&lt;Auswahl treffen!",VLOOKUP(A37,A38:C42,2,FALSE))</f>
        <v>&lt;&lt;&lt;Auswahl treffen!</v>
      </c>
      <c r="C3" s="69"/>
      <c r="D3" s="87" t="str">
        <f>IF(A37=1,"&lt;&lt;&lt;Auswahl treffen!",VLOOKUP(A37,A38:C42,1,FALSE))</f>
        <v>&lt;&lt;&lt;Auswahl treffen!</v>
      </c>
      <c r="E3" s="78"/>
      <c r="F3" s="69">
        <f>IF(D3="&lt;&lt;&lt;Auswahl treffen!",0,D3)</f>
        <v>0</v>
      </c>
      <c r="G3" s="69">
        <f>IF(F3=4,IF(G30&gt;12,1,0),IF(G30&gt;25,1,0))</f>
        <v>1</v>
      </c>
      <c r="H3" s="69"/>
      <c r="I3" s="67"/>
    </row>
    <row r="4" spans="1:17" ht="15.75" x14ac:dyDescent="0.25">
      <c r="A4" s="68"/>
      <c r="B4" s="70" t="str">
        <f>IF(OR(F3=2,F3=5),IF(SUM(C13:D24)&gt;SUM(C21:D24),"ACHTUNG GRUPPENTYP FALSCH!!!",""),"")</f>
        <v/>
      </c>
      <c r="C4" s="67"/>
      <c r="D4" s="67"/>
      <c r="E4" s="67"/>
      <c r="F4" s="69"/>
      <c r="G4" s="69" t="str">
        <f>IF(G30="","",G3)</f>
        <v/>
      </c>
      <c r="H4" s="69"/>
      <c r="I4" s="67"/>
    </row>
    <row r="5" spans="1:17" ht="15.75" x14ac:dyDescent="0.25">
      <c r="A5" s="68"/>
      <c r="B5" s="70"/>
      <c r="C5" s="67"/>
      <c r="D5" s="67"/>
      <c r="E5" s="67"/>
      <c r="F5" s="69"/>
      <c r="G5" s="69"/>
      <c r="H5" s="69"/>
      <c r="I5" s="67"/>
    </row>
    <row r="6" spans="1:17" ht="15.75" x14ac:dyDescent="0.25">
      <c r="A6" s="68"/>
      <c r="B6" s="222" t="s">
        <v>190</v>
      </c>
      <c r="C6" s="13"/>
      <c r="D6" s="67"/>
      <c r="E6" s="67"/>
      <c r="F6" s="69"/>
      <c r="G6" s="69"/>
      <c r="H6" s="69"/>
      <c r="I6" s="67"/>
    </row>
    <row r="7" spans="1:17" ht="15.75" x14ac:dyDescent="0.25">
      <c r="A7" s="68"/>
      <c r="B7" s="223" t="s">
        <v>191</v>
      </c>
      <c r="C7" s="378"/>
      <c r="D7" s="379"/>
      <c r="E7" s="67"/>
      <c r="F7" s="69"/>
      <c r="G7" s="69"/>
      <c r="H7" s="69"/>
      <c r="I7" s="67"/>
    </row>
    <row r="8" spans="1:17" ht="15.75" x14ac:dyDescent="0.25">
      <c r="A8" s="68"/>
      <c r="B8" s="70"/>
      <c r="C8" s="67"/>
      <c r="D8" s="67"/>
      <c r="E8" s="67"/>
      <c r="F8" s="69"/>
      <c r="G8" s="69"/>
      <c r="H8" s="69"/>
      <c r="I8" s="67"/>
    </row>
    <row r="9" spans="1:17" x14ac:dyDescent="0.25">
      <c r="A9" s="68" t="s">
        <v>0</v>
      </c>
      <c r="B9" s="67"/>
      <c r="C9" s="67"/>
      <c r="D9" s="67"/>
      <c r="E9" s="67"/>
      <c r="F9" s="69"/>
      <c r="G9" s="69"/>
      <c r="H9" s="69"/>
      <c r="I9" s="67"/>
    </row>
    <row r="10" spans="1:17" ht="15.75" thickBot="1" x14ac:dyDescent="0.3">
      <c r="A10" s="68"/>
      <c r="B10" s="67"/>
      <c r="C10" s="67"/>
      <c r="D10" s="67"/>
      <c r="E10" s="67"/>
      <c r="F10" s="67"/>
      <c r="G10" s="67"/>
      <c r="H10" s="67"/>
      <c r="I10" s="67"/>
    </row>
    <row r="11" spans="1:17" x14ac:dyDescent="0.25">
      <c r="A11" s="392" t="s">
        <v>1</v>
      </c>
      <c r="B11" s="394" t="s">
        <v>2</v>
      </c>
      <c r="C11" s="385" t="s">
        <v>3</v>
      </c>
      <c r="D11" s="386"/>
      <c r="E11" s="386"/>
      <c r="F11" s="386"/>
      <c r="G11" s="387"/>
      <c r="H11" s="396" t="s">
        <v>8</v>
      </c>
      <c r="I11" s="383" t="s">
        <v>9</v>
      </c>
    </row>
    <row r="12" spans="1:17" ht="30" x14ac:dyDescent="0.25">
      <c r="A12" s="393"/>
      <c r="B12" s="395"/>
      <c r="C12" s="4" t="s">
        <v>4</v>
      </c>
      <c r="D12" s="3" t="s">
        <v>5</v>
      </c>
      <c r="E12" s="3" t="s">
        <v>11</v>
      </c>
      <c r="F12" s="3" t="s">
        <v>6</v>
      </c>
      <c r="G12" s="5" t="s">
        <v>7</v>
      </c>
      <c r="H12" s="397"/>
      <c r="I12" s="384"/>
      <c r="J12" s="62"/>
      <c r="K12" s="62"/>
      <c r="L12" s="62"/>
      <c r="M12" s="62"/>
      <c r="N12" s="62"/>
      <c r="O12" s="62"/>
      <c r="P12" s="62"/>
    </row>
    <row r="13" spans="1:17" ht="15.75" x14ac:dyDescent="0.25">
      <c r="A13" s="391" t="s">
        <v>184</v>
      </c>
      <c r="B13" s="28">
        <v>22.5</v>
      </c>
      <c r="C13" s="29"/>
      <c r="D13" s="30"/>
      <c r="E13" s="31">
        <v>2</v>
      </c>
      <c r="F13" s="32" t="str">
        <f t="shared" ref="F13:F28" si="0">IF(D13&gt;0,D13*E13,"")</f>
        <v/>
      </c>
      <c r="G13" s="33" t="str">
        <f t="shared" ref="G13:G28" si="1">IF(SUM(C13:D13)&gt;0,C13+(D13*E13),"")</f>
        <v/>
      </c>
      <c r="H13" s="34">
        <v>0.2</v>
      </c>
      <c r="I13" s="35" t="str">
        <f t="shared" ref="I13:I28" si="2">IF(G13="","",B13*G13*H13)</f>
        <v/>
      </c>
      <c r="J13" s="62"/>
      <c r="K13" s="62"/>
      <c r="L13" s="62"/>
      <c r="M13" s="62"/>
      <c r="N13" s="62"/>
      <c r="O13" s="62"/>
      <c r="P13" s="62"/>
    </row>
    <row r="14" spans="1:17" ht="15.75" x14ac:dyDescent="0.25">
      <c r="A14" s="389"/>
      <c r="B14" s="19">
        <v>30</v>
      </c>
      <c r="C14" s="12"/>
      <c r="D14" s="13"/>
      <c r="E14" s="14">
        <v>2</v>
      </c>
      <c r="F14" s="15" t="str">
        <f t="shared" si="0"/>
        <v/>
      </c>
      <c r="G14" s="16" t="str">
        <f t="shared" si="1"/>
        <v/>
      </c>
      <c r="H14" s="17">
        <v>0.2</v>
      </c>
      <c r="I14" s="18" t="str">
        <f t="shared" si="2"/>
        <v/>
      </c>
      <c r="J14" s="62"/>
      <c r="K14" s="2"/>
      <c r="L14" s="2"/>
      <c r="M14" s="2"/>
      <c r="N14" s="2"/>
      <c r="O14" s="2"/>
      <c r="P14" s="2"/>
    </row>
    <row r="15" spans="1:17" ht="15.75" x14ac:dyDescent="0.25">
      <c r="A15" s="389"/>
      <c r="B15" s="19">
        <v>42.5</v>
      </c>
      <c r="C15" s="12"/>
      <c r="D15" s="13"/>
      <c r="E15" s="14">
        <v>2</v>
      </c>
      <c r="F15" s="15" t="str">
        <f t="shared" si="0"/>
        <v/>
      </c>
      <c r="G15" s="16" t="str">
        <f t="shared" si="1"/>
        <v/>
      </c>
      <c r="H15" s="17">
        <v>0.2</v>
      </c>
      <c r="I15" s="18" t="str">
        <f t="shared" si="2"/>
        <v/>
      </c>
      <c r="J15" s="62"/>
      <c r="K15" s="2"/>
      <c r="L15" s="2"/>
      <c r="M15" s="2"/>
      <c r="N15" s="2"/>
      <c r="O15" s="2"/>
      <c r="P15" s="2"/>
    </row>
    <row r="16" spans="1:17" ht="16.5" thickBot="1" x14ac:dyDescent="0.3">
      <c r="A16" s="400"/>
      <c r="B16" s="48">
        <v>50</v>
      </c>
      <c r="C16" s="49"/>
      <c r="D16" s="50"/>
      <c r="E16" s="47">
        <v>2</v>
      </c>
      <c r="F16" s="51" t="str">
        <f t="shared" si="0"/>
        <v/>
      </c>
      <c r="G16" s="52" t="str">
        <f t="shared" si="1"/>
        <v/>
      </c>
      <c r="H16" s="53">
        <v>0.2</v>
      </c>
      <c r="I16" s="54" t="str">
        <f t="shared" si="2"/>
        <v/>
      </c>
      <c r="J16" s="62"/>
      <c r="K16" s="2"/>
      <c r="L16" s="2"/>
      <c r="M16" s="2"/>
      <c r="N16" s="2"/>
      <c r="O16" s="2"/>
      <c r="P16" s="2"/>
      <c r="Q16" s="80"/>
    </row>
    <row r="17" spans="1:17" ht="15.75" x14ac:dyDescent="0.25">
      <c r="A17" s="388" t="s">
        <v>185</v>
      </c>
      <c r="B17" s="36">
        <v>22.5</v>
      </c>
      <c r="C17" s="6"/>
      <c r="D17" s="7"/>
      <c r="E17" s="215">
        <v>2</v>
      </c>
      <c r="F17" s="8" t="str">
        <f t="shared" ref="F17:F20" si="3">IF(D17&gt;0,D17*E17,"")</f>
        <v/>
      </c>
      <c r="G17" s="9" t="str">
        <f t="shared" ref="G17:G20" si="4">IF(SUM(C17:D17)&gt;0,C17+(D17*E17),"")</f>
        <v/>
      </c>
      <c r="H17" s="10">
        <v>0.2</v>
      </c>
      <c r="I17" s="11" t="str">
        <f t="shared" ref="I17:I20" si="5">IF(G17="","",B17*G17*H17)</f>
        <v/>
      </c>
      <c r="J17" s="62"/>
      <c r="K17" s="2"/>
      <c r="L17" s="2"/>
      <c r="M17" s="2"/>
      <c r="N17" s="2"/>
      <c r="O17" s="2"/>
      <c r="P17" s="2"/>
      <c r="Q17" s="80"/>
    </row>
    <row r="18" spans="1:17" ht="15.75" x14ac:dyDescent="0.25">
      <c r="A18" s="389"/>
      <c r="B18" s="19">
        <v>30</v>
      </c>
      <c r="C18" s="12"/>
      <c r="D18" s="13"/>
      <c r="E18" s="14">
        <v>2</v>
      </c>
      <c r="F18" s="15" t="str">
        <f t="shared" si="3"/>
        <v/>
      </c>
      <c r="G18" s="16" t="str">
        <f t="shared" si="4"/>
        <v/>
      </c>
      <c r="H18" s="17">
        <v>0.2</v>
      </c>
      <c r="I18" s="18" t="str">
        <f t="shared" si="5"/>
        <v/>
      </c>
      <c r="J18" s="62"/>
      <c r="K18" s="2"/>
      <c r="L18" s="2"/>
      <c r="M18" s="2"/>
      <c r="N18" s="2"/>
      <c r="O18" s="2"/>
      <c r="P18" s="2"/>
      <c r="Q18" s="80"/>
    </row>
    <row r="19" spans="1:17" ht="15.75" x14ac:dyDescent="0.25">
      <c r="A19" s="389"/>
      <c r="B19" s="19">
        <v>42.5</v>
      </c>
      <c r="C19" s="12"/>
      <c r="D19" s="13"/>
      <c r="E19" s="14">
        <v>2</v>
      </c>
      <c r="F19" s="15" t="str">
        <f t="shared" si="3"/>
        <v/>
      </c>
      <c r="G19" s="16" t="str">
        <f t="shared" si="4"/>
        <v/>
      </c>
      <c r="H19" s="17">
        <v>0.2</v>
      </c>
      <c r="I19" s="18" t="str">
        <f t="shared" si="5"/>
        <v/>
      </c>
      <c r="J19" s="62"/>
      <c r="K19" s="2"/>
      <c r="L19" s="2"/>
      <c r="M19" s="2"/>
      <c r="N19" s="2"/>
      <c r="O19" s="2"/>
      <c r="P19" s="2"/>
      <c r="Q19" s="80"/>
    </row>
    <row r="20" spans="1:17" ht="16.5" thickBot="1" x14ac:dyDescent="0.3">
      <c r="A20" s="390"/>
      <c r="B20" s="20">
        <v>50</v>
      </c>
      <c r="C20" s="21"/>
      <c r="D20" s="22"/>
      <c r="E20" s="23">
        <v>2</v>
      </c>
      <c r="F20" s="24" t="str">
        <f t="shared" si="3"/>
        <v/>
      </c>
      <c r="G20" s="25" t="str">
        <f t="shared" si="4"/>
        <v/>
      </c>
      <c r="H20" s="26">
        <v>0.2</v>
      </c>
      <c r="I20" s="27" t="str">
        <f t="shared" si="5"/>
        <v/>
      </c>
      <c r="J20" s="62"/>
      <c r="K20" s="2"/>
      <c r="L20" s="2"/>
      <c r="M20" s="2"/>
      <c r="N20" s="2"/>
      <c r="O20" s="2"/>
      <c r="P20" s="2"/>
      <c r="Q20" s="80"/>
    </row>
    <row r="21" spans="1:17" ht="15.75" x14ac:dyDescent="0.25">
      <c r="A21" s="388" t="s">
        <v>10</v>
      </c>
      <c r="B21" s="36">
        <v>22.5</v>
      </c>
      <c r="C21" s="6"/>
      <c r="D21" s="7"/>
      <c r="E21" s="59">
        <f>IF($F$3=2,IF(K21+L21+O21=0,N21,K21+L21+O21),3)</f>
        <v>3</v>
      </c>
      <c r="F21" s="8" t="str">
        <f>IF(D21&gt;0,IF(E21=N21,7,D21*E21),"")</f>
        <v/>
      </c>
      <c r="G21" s="9" t="str">
        <f>IF(D21="",IF(C21="","",C21),C21+F21)</f>
        <v/>
      </c>
      <c r="H21" s="10">
        <v>7.0000000000000007E-2</v>
      </c>
      <c r="I21" s="11" t="str">
        <f t="shared" si="2"/>
        <v/>
      </c>
      <c r="J21" s="62"/>
      <c r="K21" s="86">
        <f>IF(SUM($D$21:$D$24)&gt;2,3,0)</f>
        <v>0</v>
      </c>
      <c r="L21" s="86">
        <f>IF(SUM($D$21:$D$24)=1,6,0)</f>
        <v>0</v>
      </c>
      <c r="M21" s="86">
        <f>IF(SUM($D$21:$D$24)=2,D21,0)</f>
        <v>0</v>
      </c>
      <c r="N21" s="86">
        <f>IF(M21=2,"3/4",0)</f>
        <v>0</v>
      </c>
      <c r="O21" s="86">
        <f>IF(M21=1,3,0)</f>
        <v>0</v>
      </c>
      <c r="P21" s="86"/>
      <c r="Q21" s="80"/>
    </row>
    <row r="22" spans="1:17" ht="15.75" x14ac:dyDescent="0.25">
      <c r="A22" s="389"/>
      <c r="B22" s="19">
        <v>30</v>
      </c>
      <c r="C22" s="12"/>
      <c r="D22" s="13"/>
      <c r="E22" s="58">
        <f t="shared" ref="E22:E24" si="6">IF($F$3=2,IF(K22+L22+O22=0,N22,K22+L22+O22),3)</f>
        <v>3</v>
      </c>
      <c r="F22" s="15" t="str">
        <f t="shared" ref="F22:F24" si="7">IF(D22&gt;0,IF(E22=N22,7,D22*E22),"")</f>
        <v/>
      </c>
      <c r="G22" s="16" t="str">
        <f>IF(D22="",IF(C22="","",C22),C22+F22)</f>
        <v/>
      </c>
      <c r="H22" s="17">
        <v>7.0000000000000007E-2</v>
      </c>
      <c r="I22" s="18" t="str">
        <f t="shared" si="2"/>
        <v/>
      </c>
      <c r="J22" s="62"/>
      <c r="K22" s="86">
        <f>IF(SUM($D$21:$D$24)&gt;2,3,0)</f>
        <v>0</v>
      </c>
      <c r="L22" s="86">
        <f t="shared" ref="L22:L24" si="8">IF(SUM($D$21:$D$24)=1,6,0)</f>
        <v>0</v>
      </c>
      <c r="M22" s="86">
        <f t="shared" ref="M22:M28" si="9">IF(SUM($D$21:$D$24)=2,D22,0)</f>
        <v>0</v>
      </c>
      <c r="N22" s="86">
        <f t="shared" ref="N22:N28" si="10">IF(M22=2,"3/4",0)</f>
        <v>0</v>
      </c>
      <c r="O22" s="86">
        <f>IF(M22=1,IF(SUM(M22:M24)=1,4,3),0)</f>
        <v>0</v>
      </c>
      <c r="P22" s="86"/>
      <c r="Q22" s="80"/>
    </row>
    <row r="23" spans="1:17" ht="15.75" x14ac:dyDescent="0.25">
      <c r="A23" s="389"/>
      <c r="B23" s="19">
        <v>42.5</v>
      </c>
      <c r="C23" s="12"/>
      <c r="D23" s="13"/>
      <c r="E23" s="58">
        <f t="shared" si="6"/>
        <v>3</v>
      </c>
      <c r="F23" s="15" t="str">
        <f t="shared" si="7"/>
        <v/>
      </c>
      <c r="G23" s="16" t="str">
        <f t="shared" ref="G23:G24" si="11">IF(D23="",IF(C23="","",C23),C23+F23)</f>
        <v/>
      </c>
      <c r="H23" s="17">
        <v>7.0000000000000007E-2</v>
      </c>
      <c r="I23" s="18" t="str">
        <f t="shared" si="2"/>
        <v/>
      </c>
      <c r="J23" s="62"/>
      <c r="K23" s="86">
        <f>IF(SUM($D$21:$D$24)&gt;2,3,0)</f>
        <v>0</v>
      </c>
      <c r="L23" s="86">
        <f t="shared" si="8"/>
        <v>0</v>
      </c>
      <c r="M23" s="86">
        <f t="shared" si="9"/>
        <v>0</v>
      </c>
      <c r="N23" s="86">
        <f t="shared" si="10"/>
        <v>0</v>
      </c>
      <c r="O23" s="86">
        <f>IF(M23=1,IF(SUM(M23:M24)=1,4,3),0)</f>
        <v>0</v>
      </c>
      <c r="P23" s="86"/>
      <c r="Q23" s="80"/>
    </row>
    <row r="24" spans="1:17" ht="16.5" thickBot="1" x14ac:dyDescent="0.3">
      <c r="A24" s="390"/>
      <c r="B24" s="20">
        <v>50</v>
      </c>
      <c r="C24" s="21"/>
      <c r="D24" s="22"/>
      <c r="E24" s="60">
        <f t="shared" si="6"/>
        <v>3</v>
      </c>
      <c r="F24" s="24" t="str">
        <f t="shared" si="7"/>
        <v/>
      </c>
      <c r="G24" s="25" t="str">
        <f t="shared" si="11"/>
        <v/>
      </c>
      <c r="H24" s="26">
        <v>7.0000000000000007E-2</v>
      </c>
      <c r="I24" s="27" t="str">
        <f t="shared" si="2"/>
        <v/>
      </c>
      <c r="J24" s="62"/>
      <c r="K24" s="86">
        <f>IF(SUM($D$21:$D$24)&gt;2,3,0)</f>
        <v>0</v>
      </c>
      <c r="L24" s="86">
        <f t="shared" si="8"/>
        <v>0</v>
      </c>
      <c r="M24" s="86">
        <f t="shared" si="9"/>
        <v>0</v>
      </c>
      <c r="N24" s="86">
        <f t="shared" si="10"/>
        <v>0</v>
      </c>
      <c r="O24" s="86">
        <f>IF(M24=1,IF(M24=1,4,3),0)</f>
        <v>0</v>
      </c>
      <c r="P24" s="86"/>
      <c r="Q24" s="80"/>
    </row>
    <row r="25" spans="1:17" ht="15.75" x14ac:dyDescent="0.25">
      <c r="A25" s="391" t="s">
        <v>193</v>
      </c>
      <c r="B25" s="28">
        <v>22.5</v>
      </c>
      <c r="C25" s="29"/>
      <c r="D25" s="30"/>
      <c r="E25" s="31">
        <v>1</v>
      </c>
      <c r="F25" s="32" t="str">
        <f t="shared" si="0"/>
        <v/>
      </c>
      <c r="G25" s="33" t="str">
        <f t="shared" si="1"/>
        <v/>
      </c>
      <c r="H25" s="34">
        <v>0.06</v>
      </c>
      <c r="I25" s="35" t="str">
        <f t="shared" si="2"/>
        <v/>
      </c>
      <c r="J25" s="62"/>
      <c r="K25" s="86"/>
      <c r="L25" s="86"/>
      <c r="M25" s="86">
        <f t="shared" si="9"/>
        <v>0</v>
      </c>
      <c r="N25" s="86">
        <f t="shared" si="10"/>
        <v>0</v>
      </c>
      <c r="O25" s="86"/>
      <c r="P25" s="86"/>
      <c r="Q25" s="80"/>
    </row>
    <row r="26" spans="1:17" ht="15.75" x14ac:dyDescent="0.25">
      <c r="A26" s="389"/>
      <c r="B26" s="19">
        <v>30</v>
      </c>
      <c r="C26" s="12"/>
      <c r="D26" s="13"/>
      <c r="E26" s="14">
        <v>1</v>
      </c>
      <c r="F26" s="15" t="str">
        <f t="shared" si="0"/>
        <v/>
      </c>
      <c r="G26" s="16" t="str">
        <f t="shared" si="1"/>
        <v/>
      </c>
      <c r="H26" s="17">
        <v>0.06</v>
      </c>
      <c r="I26" s="18" t="str">
        <f t="shared" si="2"/>
        <v/>
      </c>
      <c r="J26" s="62"/>
      <c r="K26" s="86"/>
      <c r="L26" s="86"/>
      <c r="M26" s="86">
        <f t="shared" si="9"/>
        <v>0</v>
      </c>
      <c r="N26" s="86">
        <f t="shared" si="10"/>
        <v>0</v>
      </c>
      <c r="O26" s="86"/>
      <c r="P26" s="86"/>
      <c r="Q26" s="80"/>
    </row>
    <row r="27" spans="1:17" ht="15.75" x14ac:dyDescent="0.25">
      <c r="A27" s="389"/>
      <c r="B27" s="19">
        <v>42.5</v>
      </c>
      <c r="C27" s="12"/>
      <c r="D27" s="13"/>
      <c r="E27" s="14">
        <v>1</v>
      </c>
      <c r="F27" s="15"/>
      <c r="G27" s="16" t="str">
        <f t="shared" si="1"/>
        <v/>
      </c>
      <c r="H27" s="17">
        <v>0.06</v>
      </c>
      <c r="I27" s="18" t="str">
        <f t="shared" si="2"/>
        <v/>
      </c>
      <c r="J27" s="62"/>
      <c r="K27" s="2"/>
      <c r="L27" s="2"/>
      <c r="M27" s="2">
        <f t="shared" si="9"/>
        <v>0</v>
      </c>
      <c r="N27" s="2">
        <f t="shared" si="10"/>
        <v>0</v>
      </c>
      <c r="O27" s="2"/>
      <c r="P27" s="2"/>
    </row>
    <row r="28" spans="1:17" ht="16.5" thickBot="1" x14ac:dyDescent="0.3">
      <c r="A28" s="390"/>
      <c r="B28" s="20">
        <v>50</v>
      </c>
      <c r="C28" s="21"/>
      <c r="D28" s="22"/>
      <c r="E28" s="23">
        <v>1</v>
      </c>
      <c r="F28" s="24" t="str">
        <f t="shared" si="0"/>
        <v/>
      </c>
      <c r="G28" s="25" t="str">
        <f t="shared" si="1"/>
        <v/>
      </c>
      <c r="H28" s="26">
        <v>0.06</v>
      </c>
      <c r="I28" s="27" t="str">
        <f t="shared" si="2"/>
        <v/>
      </c>
      <c r="J28" s="62"/>
      <c r="K28" s="2"/>
      <c r="L28" s="2"/>
      <c r="M28" s="2">
        <f t="shared" si="9"/>
        <v>0</v>
      </c>
      <c r="N28" s="2">
        <f t="shared" si="10"/>
        <v>0</v>
      </c>
      <c r="O28" s="2"/>
      <c r="P28" s="2"/>
    </row>
    <row r="29" spans="1:17" ht="16.5" thickBot="1" x14ac:dyDescent="0.3">
      <c r="A29" s="213" t="s">
        <v>192</v>
      </c>
      <c r="B29" s="42"/>
      <c r="C29" s="398">
        <f>SUM(C13:C28)+SUM(D13:D28)</f>
        <v>0</v>
      </c>
      <c r="D29" s="399"/>
      <c r="E29" s="43"/>
      <c r="F29" s="44"/>
      <c r="G29" s="44"/>
      <c r="H29" s="214"/>
      <c r="I29" s="45"/>
      <c r="J29" s="62"/>
      <c r="K29" s="2"/>
      <c r="L29" s="2"/>
      <c r="M29" s="2"/>
      <c r="N29" s="2"/>
      <c r="O29" s="2"/>
      <c r="P29" s="2"/>
    </row>
    <row r="30" spans="1:17" ht="16.5" thickBot="1" x14ac:dyDescent="0.3">
      <c r="A30" s="37" t="s">
        <v>138</v>
      </c>
      <c r="B30" s="381" t="str">
        <f>IF(G4=1,"ACHTUNG GRUPPENGRÖßE &gt;&gt;&gt;","")</f>
        <v/>
      </c>
      <c r="C30" s="382"/>
      <c r="D30" s="382"/>
      <c r="E30" s="382"/>
      <c r="F30" s="382"/>
      <c r="G30" s="77" t="str">
        <f>IF(SUM(C13:D28)&gt;0,SUM(G13:G28),"")</f>
        <v/>
      </c>
      <c r="H30" s="63"/>
      <c r="I30" s="41">
        <f>SUM(I13:I28)</f>
        <v>0</v>
      </c>
      <c r="J30" s="62"/>
      <c r="K30" s="2"/>
      <c r="L30" s="2"/>
      <c r="M30" s="2"/>
      <c r="N30" s="2"/>
      <c r="O30" s="2"/>
      <c r="P30" s="2"/>
    </row>
    <row r="31" spans="1:17" ht="16.5" thickBot="1" x14ac:dyDescent="0.3">
      <c r="A31" s="37" t="s">
        <v>12</v>
      </c>
      <c r="B31" s="55"/>
      <c r="C31" s="56"/>
      <c r="D31" s="56"/>
      <c r="E31" s="56"/>
      <c r="F31" s="56"/>
      <c r="G31" s="56"/>
      <c r="H31" s="57"/>
      <c r="I31" s="41">
        <f>I30/100*22</f>
        <v>0</v>
      </c>
      <c r="J31" s="62"/>
      <c r="K31" s="2"/>
      <c r="L31" s="2"/>
      <c r="M31" s="2"/>
      <c r="N31" s="2"/>
      <c r="O31" s="2"/>
      <c r="P31" s="2"/>
    </row>
    <row r="32" spans="1:17" ht="16.5" thickBot="1" x14ac:dyDescent="0.3">
      <c r="A32" s="65" t="s">
        <v>21</v>
      </c>
      <c r="B32" s="42"/>
      <c r="C32" s="46"/>
      <c r="D32" s="46"/>
      <c r="E32" s="43"/>
      <c r="F32" s="44"/>
      <c r="G32" s="44"/>
      <c r="H32" s="88" t="str">
        <f>IF(I32="","GRUPPENTYP WÄHLEN!!!","")</f>
        <v>GRUPPENTYP WÄHLEN!!!</v>
      </c>
      <c r="I32" s="45" t="str">
        <f>IF(A37=1,"", I30+I31)</f>
        <v/>
      </c>
      <c r="J32" s="62"/>
      <c r="K32" s="62"/>
      <c r="L32" s="62"/>
      <c r="M32" s="62"/>
      <c r="N32" s="62"/>
      <c r="O32" s="62"/>
      <c r="P32" s="62"/>
    </row>
    <row r="33" spans="1:16" x14ac:dyDescent="0.25">
      <c r="J33" s="62"/>
      <c r="K33" s="62"/>
      <c r="L33" s="62"/>
      <c r="M33" s="62"/>
      <c r="N33" s="62"/>
      <c r="O33" s="62"/>
      <c r="P33" s="62"/>
    </row>
    <row r="34" spans="1:16" x14ac:dyDescent="0.25">
      <c r="D34" s="85"/>
      <c r="E34" s="85"/>
      <c r="F34" s="85"/>
      <c r="J34" s="62"/>
      <c r="K34" s="62"/>
      <c r="L34" s="62"/>
      <c r="M34" s="62"/>
      <c r="N34" s="62"/>
      <c r="O34" s="62"/>
      <c r="P34" s="62"/>
    </row>
    <row r="35" spans="1:16" s="82" customFormat="1" hidden="1" x14ac:dyDescent="0.25">
      <c r="A35" s="92"/>
      <c r="B35" s="92"/>
      <c r="C35" s="92"/>
      <c r="D35" s="92"/>
      <c r="E35" s="92"/>
      <c r="F35" s="92"/>
      <c r="G35" s="92"/>
      <c r="H35" s="92"/>
      <c r="I35" s="92"/>
      <c r="J35" s="81"/>
      <c r="K35" s="81"/>
      <c r="L35" s="81"/>
      <c r="M35" s="81"/>
      <c r="N35" s="81"/>
      <c r="O35" s="81"/>
      <c r="P35" s="81"/>
    </row>
    <row r="36" spans="1:16" s="82" customFormat="1" hidden="1" x14ac:dyDescent="0.25">
      <c r="A36" s="92"/>
      <c r="B36" s="92"/>
      <c r="C36" s="92"/>
      <c r="D36" s="92"/>
      <c r="E36" s="92">
        <f>IF(A37=1,IF(SUM(C13:D28)&gt;0,1,0),0)</f>
        <v>0</v>
      </c>
      <c r="F36" s="92">
        <v>1</v>
      </c>
      <c r="G36" s="92">
        <v>1</v>
      </c>
      <c r="H36" s="92"/>
      <c r="I36" s="92"/>
      <c r="J36" s="81"/>
      <c r="K36" s="81"/>
      <c r="L36" s="81"/>
      <c r="M36" s="81"/>
      <c r="N36" s="81"/>
      <c r="O36" s="81"/>
      <c r="P36" s="81"/>
    </row>
    <row r="37" spans="1:16" s="82" customFormat="1" hidden="1" x14ac:dyDescent="0.25">
      <c r="A37" s="89">
        <v>1</v>
      </c>
      <c r="B37" s="89" t="s">
        <v>17</v>
      </c>
      <c r="C37" s="92"/>
      <c r="D37" s="92"/>
      <c r="E37" s="92">
        <f>IF(SUM(C13:D28)=0,IF(OR(A37=2,A37=5),2,0),0)</f>
        <v>0</v>
      </c>
      <c r="F37" s="92"/>
      <c r="G37" s="92"/>
      <c r="H37" s="92"/>
      <c r="I37" s="92"/>
      <c r="J37" s="81"/>
      <c r="K37" s="81"/>
      <c r="L37" s="81"/>
      <c r="M37" s="81"/>
      <c r="N37" s="81"/>
      <c r="O37" s="81"/>
      <c r="P37" s="81"/>
    </row>
    <row r="38" spans="1:16" s="82" customFormat="1" hidden="1" x14ac:dyDescent="0.25">
      <c r="A38" s="92">
        <v>1</v>
      </c>
      <c r="B38" s="92" t="s">
        <v>16</v>
      </c>
      <c r="C38" s="92" t="s">
        <v>18</v>
      </c>
      <c r="D38" s="92"/>
      <c r="E38" s="92"/>
      <c r="F38" s="92"/>
      <c r="G38" s="92"/>
      <c r="H38" s="92"/>
      <c r="I38" s="92"/>
    </row>
    <row r="39" spans="1:16" s="82" customFormat="1" hidden="1" x14ac:dyDescent="0.25">
      <c r="A39" s="92">
        <v>2</v>
      </c>
      <c r="B39" s="92" t="s">
        <v>13</v>
      </c>
      <c r="C39" s="92">
        <v>1</v>
      </c>
      <c r="D39" s="92"/>
      <c r="E39" s="92"/>
      <c r="F39" s="92"/>
      <c r="G39" s="92"/>
      <c r="H39" s="92"/>
      <c r="I39" s="92"/>
    </row>
    <row r="40" spans="1:16" s="82" customFormat="1" hidden="1" x14ac:dyDescent="0.25">
      <c r="A40" s="92">
        <v>3</v>
      </c>
      <c r="B40" s="92" t="s">
        <v>14</v>
      </c>
      <c r="C40" s="92">
        <v>2</v>
      </c>
      <c r="D40" s="92"/>
      <c r="E40" s="92"/>
      <c r="F40" s="92"/>
      <c r="G40" s="92"/>
      <c r="H40" s="92"/>
      <c r="I40" s="92"/>
    </row>
    <row r="41" spans="1:16" s="82" customFormat="1" hidden="1" x14ac:dyDescent="0.25">
      <c r="A41" s="92">
        <v>4</v>
      </c>
      <c r="B41" s="92" t="s">
        <v>19</v>
      </c>
      <c r="C41" s="92">
        <v>3</v>
      </c>
      <c r="D41" s="92"/>
      <c r="E41" s="92"/>
      <c r="F41" s="92"/>
      <c r="G41" s="92"/>
      <c r="H41" s="92"/>
      <c r="I41" s="92"/>
    </row>
    <row r="42" spans="1:16" s="82" customFormat="1" hidden="1" x14ac:dyDescent="0.25">
      <c r="A42" s="92">
        <v>5</v>
      </c>
      <c r="B42" s="92" t="s">
        <v>28</v>
      </c>
      <c r="C42" s="92">
        <v>4</v>
      </c>
      <c r="D42" s="92"/>
      <c r="E42" s="92"/>
      <c r="F42" s="92"/>
      <c r="G42" s="92"/>
      <c r="H42" s="92"/>
      <c r="I42" s="92"/>
    </row>
    <row r="43" spans="1:16" s="82" customFormat="1" hidden="1" x14ac:dyDescent="0.25"/>
    <row r="44" spans="1:16" ht="15.75" hidden="1" x14ac:dyDescent="0.25">
      <c r="A44" s="91" t="s">
        <v>29</v>
      </c>
      <c r="B44" s="82"/>
      <c r="C44" s="82"/>
      <c r="D44" s="82"/>
      <c r="E44" s="82"/>
      <c r="F44" s="82"/>
      <c r="G44" s="82"/>
      <c r="H44" s="82"/>
    </row>
    <row r="46" spans="1:16" x14ac:dyDescent="0.25">
      <c r="A46" s="380" t="str">
        <f>IF(OR(F3=5,F3=2),A44,"")</f>
        <v/>
      </c>
      <c r="B46" s="380"/>
      <c r="C46" s="380"/>
      <c r="D46" s="380"/>
      <c r="E46" s="380"/>
      <c r="F46" s="380"/>
      <c r="G46" s="380"/>
      <c r="H46" s="380"/>
      <c r="I46" s="380"/>
    </row>
    <row r="47" spans="1:16" x14ac:dyDescent="0.25">
      <c r="A47" s="380"/>
      <c r="B47" s="380"/>
      <c r="C47" s="380"/>
      <c r="D47" s="380"/>
      <c r="E47" s="380"/>
      <c r="F47" s="380"/>
      <c r="G47" s="380"/>
      <c r="H47" s="380"/>
      <c r="I47" s="380"/>
    </row>
    <row r="48" spans="1:16" x14ac:dyDescent="0.25">
      <c r="A48" s="380"/>
      <c r="B48" s="380"/>
      <c r="C48" s="380"/>
      <c r="D48" s="380"/>
      <c r="E48" s="380"/>
      <c r="F48" s="380"/>
      <c r="G48" s="380"/>
      <c r="H48" s="380"/>
      <c r="I48" s="380"/>
    </row>
    <row r="49" spans="1:9" x14ac:dyDescent="0.25">
      <c r="A49" s="380"/>
      <c r="B49" s="380"/>
      <c r="C49" s="380"/>
      <c r="D49" s="380"/>
      <c r="E49" s="380"/>
      <c r="F49" s="380"/>
      <c r="G49" s="380"/>
      <c r="H49" s="380"/>
      <c r="I49" s="380"/>
    </row>
    <row r="50" spans="1:9" x14ac:dyDescent="0.25">
      <c r="A50" s="380"/>
      <c r="B50" s="380"/>
      <c r="C50" s="380"/>
      <c r="D50" s="380"/>
      <c r="E50" s="380"/>
      <c r="F50" s="380"/>
      <c r="G50" s="380"/>
      <c r="H50" s="380"/>
      <c r="I50" s="380"/>
    </row>
    <row r="51" spans="1:9" x14ac:dyDescent="0.25">
      <c r="A51" s="380"/>
      <c r="B51" s="380"/>
      <c r="C51" s="380"/>
      <c r="D51" s="380"/>
      <c r="E51" s="380"/>
      <c r="F51" s="380"/>
      <c r="G51" s="380"/>
      <c r="H51" s="380"/>
      <c r="I51" s="380"/>
    </row>
    <row r="52" spans="1:9" x14ac:dyDescent="0.25">
      <c r="A52" s="380"/>
      <c r="B52" s="380"/>
      <c r="C52" s="380"/>
      <c r="D52" s="380"/>
      <c r="E52" s="380"/>
      <c r="F52" s="380"/>
      <c r="G52" s="380"/>
      <c r="H52" s="380"/>
      <c r="I52" s="380"/>
    </row>
    <row r="53" spans="1:9" x14ac:dyDescent="0.25">
      <c r="A53" s="380"/>
      <c r="B53" s="380"/>
      <c r="C53" s="380"/>
      <c r="D53" s="380"/>
      <c r="E53" s="380"/>
      <c r="F53" s="380"/>
      <c r="G53" s="380"/>
      <c r="H53" s="380"/>
      <c r="I53" s="380"/>
    </row>
    <row r="54" spans="1:9" x14ac:dyDescent="0.25">
      <c r="A54" s="380"/>
      <c r="B54" s="380"/>
      <c r="C54" s="380"/>
      <c r="D54" s="380"/>
      <c r="E54" s="380"/>
      <c r="F54" s="380"/>
      <c r="G54" s="380"/>
      <c r="H54" s="380"/>
      <c r="I54" s="380"/>
    </row>
    <row r="58" spans="1:9" ht="15" customHeight="1" x14ac:dyDescent="0.25">
      <c r="A58" s="90"/>
      <c r="B58" s="90"/>
      <c r="C58" s="90"/>
      <c r="D58" s="90"/>
      <c r="E58" s="90"/>
      <c r="F58" s="90"/>
      <c r="G58" s="90"/>
      <c r="H58" s="90"/>
      <c r="I58" s="90"/>
    </row>
    <row r="59" spans="1:9" ht="15" customHeight="1" x14ac:dyDescent="0.25">
      <c r="A59" s="90"/>
      <c r="B59" s="90"/>
      <c r="C59" s="90"/>
      <c r="D59" s="90"/>
      <c r="E59" s="90"/>
      <c r="F59" s="90"/>
      <c r="G59" s="90"/>
      <c r="H59" s="90"/>
      <c r="I59" s="90"/>
    </row>
    <row r="60" spans="1:9" ht="15" customHeight="1" x14ac:dyDescent="0.25">
      <c r="A60" s="90"/>
      <c r="B60" s="90"/>
      <c r="C60" s="90"/>
      <c r="D60" s="90"/>
      <c r="E60" s="90"/>
      <c r="F60" s="90"/>
      <c r="G60" s="90"/>
      <c r="H60" s="90"/>
      <c r="I60" s="90"/>
    </row>
    <row r="61" spans="1:9" ht="15" customHeight="1" x14ac:dyDescent="0.25">
      <c r="A61" s="90"/>
      <c r="B61" s="90"/>
      <c r="C61" s="90"/>
      <c r="D61" s="90"/>
      <c r="E61" s="90"/>
      <c r="F61" s="90"/>
      <c r="G61" s="90"/>
      <c r="H61" s="90"/>
      <c r="I61" s="90"/>
    </row>
    <row r="62" spans="1:9" ht="15" customHeight="1" x14ac:dyDescent="0.25">
      <c r="A62" s="90"/>
      <c r="B62" s="90"/>
      <c r="C62" s="90"/>
      <c r="D62" s="90"/>
      <c r="E62" s="90"/>
      <c r="F62" s="90"/>
      <c r="G62" s="90"/>
      <c r="H62" s="90"/>
      <c r="I62" s="90"/>
    </row>
    <row r="63" spans="1:9" ht="15" customHeight="1" x14ac:dyDescent="0.25">
      <c r="A63" s="90"/>
      <c r="B63" s="90"/>
      <c r="C63" s="90"/>
      <c r="D63" s="90"/>
      <c r="E63" s="90"/>
      <c r="F63" s="90"/>
      <c r="G63" s="90"/>
      <c r="H63" s="90"/>
      <c r="I63" s="90"/>
    </row>
    <row r="64" spans="1:9" ht="15" customHeight="1" x14ac:dyDescent="0.25">
      <c r="A64" s="90"/>
      <c r="B64" s="90"/>
      <c r="C64" s="90"/>
      <c r="D64" s="90"/>
      <c r="E64" s="90"/>
      <c r="F64" s="90"/>
      <c r="G64" s="90"/>
      <c r="H64" s="90"/>
      <c r="I64" s="90"/>
    </row>
    <row r="65" spans="1:9" ht="15" customHeight="1" x14ac:dyDescent="0.25">
      <c r="A65" s="90"/>
      <c r="B65" s="90"/>
      <c r="C65" s="90"/>
      <c r="D65" s="90"/>
      <c r="E65" s="90"/>
      <c r="F65" s="90"/>
      <c r="G65" s="90"/>
      <c r="H65" s="90"/>
      <c r="I65" s="90"/>
    </row>
    <row r="66" spans="1:9" ht="15" customHeight="1" x14ac:dyDescent="0.25">
      <c r="A66" s="90"/>
      <c r="B66" s="90"/>
      <c r="C66" s="90"/>
      <c r="D66" s="90"/>
      <c r="E66" s="90"/>
      <c r="F66" s="90"/>
      <c r="G66" s="90"/>
      <c r="H66" s="90"/>
      <c r="I66" s="90"/>
    </row>
  </sheetData>
  <sheetProtection password="CCF3" sheet="1" objects="1" scenarios="1"/>
  <mergeCells count="13">
    <mergeCell ref="C7:D7"/>
    <mergeCell ref="A17:A20"/>
    <mergeCell ref="C29:D29"/>
    <mergeCell ref="A21:A24"/>
    <mergeCell ref="A25:A28"/>
    <mergeCell ref="B30:F30"/>
    <mergeCell ref="A46:I54"/>
    <mergeCell ref="A11:A12"/>
    <mergeCell ref="B11:B12"/>
    <mergeCell ref="C11:G11"/>
    <mergeCell ref="H11:H12"/>
    <mergeCell ref="I11:I12"/>
    <mergeCell ref="A13:A16"/>
  </mergeCells>
  <conditionalFormatting sqref="G30">
    <cfRule type="expression" dxfId="5" priority="5">
      <formula>$G$3=1</formula>
    </cfRule>
    <cfRule type="expression" dxfId="4" priority="6">
      <formula>$G$3=0</formula>
    </cfRule>
  </conditionalFormatting>
  <conditionalFormatting sqref="D3">
    <cfRule type="cellIs" dxfId="3" priority="1" operator="equal">
      <formula>4</formula>
    </cfRule>
    <cfRule type="cellIs" dxfId="2" priority="2" operator="equal">
      <formula>"&lt;&lt;&lt;Auswahl treffen!"</formula>
    </cfRule>
    <cfRule type="cellIs" dxfId="1" priority="3" operator="equal">
      <formula>3</formula>
    </cfRule>
    <cfRule type="cellIs" dxfId="0" priority="4" operator="equal">
      <formula>2</formula>
    </cfRule>
  </conditionalFormatting>
  <dataValidations count="1">
    <dataValidation type="whole" errorStyle="information" allowBlank="1" showInputMessage="1" showErrorMessage="1" errorTitle="Anzahl Kinder" error="Bitte überprüfen Sie den eingegebenen Wert!_x000a_Danke!" sqref="B6:C6 C13:C29 D13:D28">
      <formula1>0</formula1>
      <formula2>25</formula2>
    </dataValidation>
  </dataValidations>
  <pageMargins left="0.70866141732283472" right="0.70866141732283472" top="0.78740157480314965" bottom="0.78740157480314965" header="0.31496062992125984" footer="0.31496062992125984"/>
  <pageSetup paperSize="9" scale="8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Drop Down 1">
              <controlPr locked="0" defaultSize="0" autoLine="0" autoPict="0">
                <anchor moveWithCells="1">
                  <from>
                    <xdr:col>1</xdr:col>
                    <xdr:colOff>9525</xdr:colOff>
                    <xdr:row>2</xdr:row>
                    <xdr:rowOff>28575</xdr:rowOff>
                  </from>
                  <to>
                    <xdr:col>2</xdr:col>
                    <xdr:colOff>771525</xdr:colOff>
                    <xdr:row>3</xdr:row>
                    <xdr:rowOff>28575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tabColor theme="1"/>
  </sheetPr>
  <dimension ref="A2:G89"/>
  <sheetViews>
    <sheetView workbookViewId="0">
      <selection activeCell="E43" sqref="E43"/>
    </sheetView>
  </sheetViews>
  <sheetFormatPr baseColWidth="10" defaultRowHeight="15" x14ac:dyDescent="0.25"/>
  <cols>
    <col min="1" max="1" width="56.7109375" style="169" bestFit="1" customWidth="1"/>
    <col min="2" max="2" width="27.5703125" style="169" customWidth="1"/>
    <col min="4" max="4" width="11.42578125" style="93"/>
  </cols>
  <sheetData>
    <row r="2" spans="1:2" ht="18.75" x14ac:dyDescent="0.3">
      <c r="A2" s="170" t="s">
        <v>99</v>
      </c>
      <c r="B2" s="224">
        <f>'Stammdaten Meldebogen'!B11:E11</f>
        <v>0</v>
      </c>
    </row>
    <row r="3" spans="1:2" x14ac:dyDescent="0.25">
      <c r="A3" s="171" t="s">
        <v>125</v>
      </c>
      <c r="B3" s="224">
        <f>'Stammdaten Meldebogen'!B14:E14</f>
        <v>0</v>
      </c>
    </row>
    <row r="4" spans="1:2" s="93" customFormat="1" x14ac:dyDescent="0.25">
      <c r="A4" s="171" t="s">
        <v>126</v>
      </c>
      <c r="B4" s="225">
        <f>'Stammdaten Meldebogen'!B10:E10</f>
        <v>0</v>
      </c>
    </row>
    <row r="7" spans="1:2" x14ac:dyDescent="0.25">
      <c r="A7" s="98" t="s">
        <v>89</v>
      </c>
    </row>
    <row r="9" spans="1:2" x14ac:dyDescent="0.25">
      <c r="A9" s="171" t="s">
        <v>100</v>
      </c>
      <c r="B9" s="221">
        <f>'Stammdaten Meldebogen'!D22</f>
        <v>0</v>
      </c>
    </row>
    <row r="10" spans="1:2" s="93" customFormat="1" x14ac:dyDescent="0.25">
      <c r="A10" s="171" t="s">
        <v>169</v>
      </c>
      <c r="B10" s="226">
        <f>'Stammdaten Meldebogen'!D23</f>
        <v>0</v>
      </c>
    </row>
    <row r="11" spans="1:2" s="93" customFormat="1" x14ac:dyDescent="0.25">
      <c r="A11" s="171" t="s">
        <v>173</v>
      </c>
      <c r="B11" s="226">
        <f>'Stammdaten Meldebogen'!I23</f>
        <v>0</v>
      </c>
    </row>
    <row r="12" spans="1:2" x14ac:dyDescent="0.25">
      <c r="A12" s="171" t="s">
        <v>39</v>
      </c>
      <c r="B12" s="226">
        <f>'Stammdaten Meldebogen'!I22</f>
        <v>0</v>
      </c>
    </row>
    <row r="13" spans="1:2" x14ac:dyDescent="0.25">
      <c r="A13" s="171" t="s">
        <v>40</v>
      </c>
      <c r="B13" s="226">
        <f>'Stammdaten Meldebogen'!D24</f>
        <v>0</v>
      </c>
    </row>
    <row r="14" spans="1:2" x14ac:dyDescent="0.25">
      <c r="A14" s="171" t="s">
        <v>42</v>
      </c>
      <c r="B14" s="226">
        <f>'Stammdaten Meldebogen'!D25</f>
        <v>0</v>
      </c>
    </row>
    <row r="15" spans="1:2" x14ac:dyDescent="0.25">
      <c r="A15" s="171" t="s">
        <v>41</v>
      </c>
      <c r="B15" s="226">
        <f>'Stammdaten Meldebogen'!D26</f>
        <v>0</v>
      </c>
    </row>
    <row r="17" spans="1:2" x14ac:dyDescent="0.25">
      <c r="A17" s="171" t="s">
        <v>101</v>
      </c>
      <c r="B17" s="226" t="str">
        <f>'Stammdaten Meldebogen'!E67</f>
        <v>Nein</v>
      </c>
    </row>
    <row r="19" spans="1:2" s="93" customFormat="1" x14ac:dyDescent="0.25">
      <c r="A19" s="169"/>
      <c r="B19" s="169"/>
    </row>
    <row r="20" spans="1:2" s="93" customFormat="1" x14ac:dyDescent="0.25">
      <c r="A20" s="98" t="s">
        <v>194</v>
      </c>
      <c r="B20" s="169"/>
    </row>
    <row r="21" spans="1:2" s="93" customFormat="1" x14ac:dyDescent="0.25">
      <c r="A21" s="169"/>
      <c r="B21" s="169"/>
    </row>
    <row r="22" spans="1:2" s="93" customFormat="1" x14ac:dyDescent="0.25">
      <c r="A22" s="171" t="s">
        <v>180</v>
      </c>
      <c r="B22" s="221">
        <f>'Stammdaten Meldebogen'!F30</f>
        <v>0</v>
      </c>
    </row>
    <row r="23" spans="1:2" s="93" customFormat="1" ht="15" customHeight="1" x14ac:dyDescent="0.25">
      <c r="A23" s="171" t="s">
        <v>195</v>
      </c>
      <c r="B23" s="221">
        <f>'Stammdaten Meldebogen'!F31</f>
        <v>0</v>
      </c>
    </row>
    <row r="24" spans="1:2" s="93" customFormat="1" x14ac:dyDescent="0.25">
      <c r="A24" s="171" t="s">
        <v>196</v>
      </c>
      <c r="B24" s="221">
        <f>'Stammdaten Meldebogen'!F32</f>
        <v>0</v>
      </c>
    </row>
    <row r="25" spans="1:2" s="93" customFormat="1" x14ac:dyDescent="0.25">
      <c r="A25" s="171" t="s">
        <v>197</v>
      </c>
      <c r="B25" s="221">
        <f>'Stammdaten Meldebogen'!F33</f>
        <v>0</v>
      </c>
    </row>
    <row r="26" spans="1:2" s="93" customFormat="1" x14ac:dyDescent="0.25">
      <c r="A26" s="171" t="s">
        <v>181</v>
      </c>
      <c r="B26" s="221">
        <f>'Stammdaten Meldebogen'!F34</f>
        <v>0</v>
      </c>
    </row>
    <row r="27" spans="1:2" s="93" customFormat="1" x14ac:dyDescent="0.25">
      <c r="A27" s="228" t="s">
        <v>204</v>
      </c>
      <c r="B27" s="172">
        <f>SUM(B22:B26)</f>
        <v>0</v>
      </c>
    </row>
    <row r="28" spans="1:2" s="93" customFormat="1" x14ac:dyDescent="0.25">
      <c r="A28" s="169"/>
      <c r="B28" s="169"/>
    </row>
    <row r="30" spans="1:2" x14ac:dyDescent="0.25">
      <c r="A30" s="98" t="s">
        <v>194</v>
      </c>
    </row>
    <row r="32" spans="1:2" x14ac:dyDescent="0.25">
      <c r="A32" s="171" t="s">
        <v>43</v>
      </c>
      <c r="B32" s="221">
        <f>'Stammdaten Meldebogen'!F38</f>
        <v>0</v>
      </c>
    </row>
    <row r="33" spans="1:2" x14ac:dyDescent="0.25">
      <c r="A33" s="171" t="s">
        <v>103</v>
      </c>
      <c r="B33" s="221">
        <f>'Stammdaten Meldebogen'!F39</f>
        <v>0</v>
      </c>
    </row>
    <row r="34" spans="1:2" x14ac:dyDescent="0.25">
      <c r="A34" s="171" t="s">
        <v>45</v>
      </c>
      <c r="B34" s="221">
        <f>'Stammdaten Meldebogen'!F40</f>
        <v>0</v>
      </c>
    </row>
    <row r="35" spans="1:2" x14ac:dyDescent="0.25">
      <c r="A35" s="171" t="s">
        <v>46</v>
      </c>
      <c r="B35" s="221">
        <f>'Stammdaten Meldebogen'!F41</f>
        <v>0</v>
      </c>
    </row>
    <row r="36" spans="1:2" x14ac:dyDescent="0.25">
      <c r="A36" s="171" t="s">
        <v>47</v>
      </c>
      <c r="B36" s="221">
        <f>'Stammdaten Meldebogen'!F42</f>
        <v>0</v>
      </c>
    </row>
    <row r="37" spans="1:2" s="93" customFormat="1" x14ac:dyDescent="0.25">
      <c r="A37" s="228" t="s">
        <v>205</v>
      </c>
      <c r="B37" s="172">
        <f>SUM(B32:B36)</f>
        <v>0</v>
      </c>
    </row>
    <row r="39" spans="1:2" s="169" customFormat="1" x14ac:dyDescent="0.25">
      <c r="A39" s="171" t="s">
        <v>198</v>
      </c>
      <c r="B39" s="221">
        <f>'Stammdaten Meldebogen'!F44</f>
        <v>0</v>
      </c>
    </row>
    <row r="40" spans="1:2" s="169" customFormat="1" x14ac:dyDescent="0.25">
      <c r="A40" s="171" t="s">
        <v>199</v>
      </c>
      <c r="B40" s="221">
        <f>'Stammdaten Meldebogen'!F45</f>
        <v>0</v>
      </c>
    </row>
    <row r="41" spans="1:2" s="169" customFormat="1" x14ac:dyDescent="0.25">
      <c r="A41" s="249" t="s">
        <v>212</v>
      </c>
      <c r="B41" s="221">
        <f>'Stammdaten Meldebogen'!F46</f>
        <v>0</v>
      </c>
    </row>
    <row r="42" spans="1:2" s="169" customFormat="1" x14ac:dyDescent="0.25">
      <c r="A42" s="249" t="s">
        <v>213</v>
      </c>
      <c r="B42" s="221">
        <f>'Stammdaten Meldebogen'!F47</f>
        <v>0</v>
      </c>
    </row>
    <row r="43" spans="1:2" s="169" customFormat="1" x14ac:dyDescent="0.25">
      <c r="A43" s="171" t="s">
        <v>200</v>
      </c>
      <c r="B43" s="221">
        <f>'Stammdaten Meldebogen'!F48</f>
        <v>0</v>
      </c>
    </row>
    <row r="44" spans="1:2" s="169" customFormat="1" x14ac:dyDescent="0.25">
      <c r="A44" s="171" t="s">
        <v>172</v>
      </c>
      <c r="B44" s="221">
        <f>'Stammdaten Meldebogen'!F49</f>
        <v>0</v>
      </c>
    </row>
    <row r="45" spans="1:2" s="169" customFormat="1" x14ac:dyDescent="0.25"/>
    <row r="46" spans="1:2" x14ac:dyDescent="0.25">
      <c r="A46" s="98" t="s">
        <v>96</v>
      </c>
    </row>
    <row r="48" spans="1:2" x14ac:dyDescent="0.25">
      <c r="A48" s="171" t="s">
        <v>127</v>
      </c>
      <c r="B48" s="227">
        <f>'Angaben Personal'!G29</f>
        <v>0</v>
      </c>
    </row>
    <row r="49" spans="1:7" x14ac:dyDescent="0.25">
      <c r="A49" s="171" t="s">
        <v>226</v>
      </c>
      <c r="B49" s="227">
        <f>'Angaben Personal'!G30</f>
        <v>0</v>
      </c>
    </row>
    <row r="50" spans="1:7" x14ac:dyDescent="0.25">
      <c r="A50" s="171" t="s">
        <v>155</v>
      </c>
      <c r="B50" s="227">
        <f>'Angaben Personal'!G31</f>
        <v>0</v>
      </c>
    </row>
    <row r="51" spans="1:7" x14ac:dyDescent="0.25">
      <c r="A51" s="228" t="s">
        <v>142</v>
      </c>
      <c r="B51" s="270">
        <f>'Angaben Personal'!G32</f>
        <v>0</v>
      </c>
    </row>
    <row r="52" spans="1:7" x14ac:dyDescent="0.25">
      <c r="A52" s="171" t="s">
        <v>143</v>
      </c>
      <c r="B52" s="227">
        <f>Zusammenfassung!B14</f>
        <v>0</v>
      </c>
    </row>
    <row r="53" spans="1:7" s="93" customFormat="1" x14ac:dyDescent="0.25">
      <c r="A53" s="228" t="s">
        <v>159</v>
      </c>
      <c r="B53" s="270">
        <f>Zusammenfassung!B16</f>
        <v>0</v>
      </c>
    </row>
    <row r="54" spans="1:7" s="93" customFormat="1" x14ac:dyDescent="0.25">
      <c r="A54" s="169"/>
      <c r="B54" s="169"/>
    </row>
    <row r="55" spans="1:7" s="93" customFormat="1" x14ac:dyDescent="0.25">
      <c r="A55" s="171" t="s">
        <v>157</v>
      </c>
      <c r="B55" s="227">
        <f>Zusammenfassung!G14</f>
        <v>0</v>
      </c>
    </row>
    <row r="56" spans="1:7" s="93" customFormat="1" x14ac:dyDescent="0.25">
      <c r="A56" s="171" t="s">
        <v>141</v>
      </c>
      <c r="B56" s="227">
        <f>Zusammenfassung!G15</f>
        <v>0</v>
      </c>
    </row>
    <row r="57" spans="1:7" s="93" customFormat="1" x14ac:dyDescent="0.25">
      <c r="A57" s="228" t="s">
        <v>158</v>
      </c>
      <c r="B57" s="270">
        <f>Zusammenfassung!G16</f>
        <v>0</v>
      </c>
    </row>
    <row r="58" spans="1:7" s="93" customFormat="1" x14ac:dyDescent="0.25">
      <c r="A58" s="171" t="s">
        <v>144</v>
      </c>
      <c r="B58" s="227">
        <f>'Angaben Personal'!G93</f>
        <v>0</v>
      </c>
    </row>
    <row r="60" spans="1:7" s="93" customFormat="1" x14ac:dyDescent="0.25">
      <c r="A60" s="169"/>
      <c r="B60" s="169"/>
    </row>
    <row r="61" spans="1:7" x14ac:dyDescent="0.25">
      <c r="A61" s="98" t="s">
        <v>202</v>
      </c>
      <c r="B61" s="233" t="s">
        <v>223</v>
      </c>
      <c r="C61" s="2" t="s">
        <v>224</v>
      </c>
      <c r="D61" s="2" t="s">
        <v>225</v>
      </c>
      <c r="E61" s="2" t="s">
        <v>203</v>
      </c>
    </row>
    <row r="63" spans="1:7" x14ac:dyDescent="0.25">
      <c r="A63" s="171" t="s">
        <v>97</v>
      </c>
      <c r="B63" s="229">
        <f>COUNTIF('Angaben Personal'!$H$8:$H$28,"&lt;20")</f>
        <v>0</v>
      </c>
      <c r="C63" s="229">
        <f>COUNTIF('Angaben Personal'!$H$51:$H$54,"&lt;20")</f>
        <v>0</v>
      </c>
      <c r="D63" s="229">
        <f>COUNTIF('Angaben Personal'!$H$64:$H$72,"&lt;20")</f>
        <v>0</v>
      </c>
      <c r="E63" s="232">
        <f>SUM(B63:D63)</f>
        <v>0</v>
      </c>
    </row>
    <row r="64" spans="1:7" x14ac:dyDescent="0.25">
      <c r="A64" s="171" t="s">
        <v>106</v>
      </c>
      <c r="B64" s="229">
        <f>COUNTIF('Angaben Personal'!$H$8:$H$28,"&lt;30")-COUNTIF('Angaben Personal'!$H$8:$H$28,"&lt;20")</f>
        <v>0</v>
      </c>
      <c r="C64" s="229">
        <f>COUNTIF('Angaben Personal'!$H$51:$H$54,"&lt;30")-COUNTIF('Angaben Personal'!$H$51:$H$54,"&lt;20")</f>
        <v>0</v>
      </c>
      <c r="D64" s="229">
        <f>COUNTIF('Angaben Personal'!$H$64:$H$72,"&lt;30")-COUNTIF('Angaben Personal'!$H$64:$H$72,"&lt;20")</f>
        <v>0</v>
      </c>
      <c r="E64" s="232">
        <f t="shared" ref="E64:E68" si="0">SUM(B64:D64)</f>
        <v>0</v>
      </c>
      <c r="G64" s="93"/>
    </row>
    <row r="65" spans="1:7" x14ac:dyDescent="0.25">
      <c r="A65" s="171" t="s">
        <v>107</v>
      </c>
      <c r="B65" s="229">
        <f>COUNTIF('Angaben Personal'!$H$8:$H$28,"&lt;40")-COUNTIF('Angaben Personal'!$H$8:$H$28,"&lt;30")</f>
        <v>0</v>
      </c>
      <c r="C65" s="229">
        <f>COUNTIF('Angaben Personal'!$H$51:$H$54,"&lt;40")-COUNTIF('Angaben Personal'!$H$51:$H$54,"&lt;30")</f>
        <v>0</v>
      </c>
      <c r="D65" s="229">
        <f>COUNTIF('Angaben Personal'!$H$64:$H$72,"&lt;40")-COUNTIF('Angaben Personal'!$H$64:$H$72,"&lt;30")</f>
        <v>0</v>
      </c>
      <c r="E65" s="232">
        <f t="shared" si="0"/>
        <v>0</v>
      </c>
      <c r="G65" s="93"/>
    </row>
    <row r="66" spans="1:7" x14ac:dyDescent="0.25">
      <c r="A66" s="171" t="s">
        <v>108</v>
      </c>
      <c r="B66" s="229">
        <f>COUNTIF('Angaben Personal'!$H$8:$H$28,"&lt;50")-COUNTIF('Angaben Personal'!$H$8:$H$28,"&lt;40")</f>
        <v>0</v>
      </c>
      <c r="C66" s="229">
        <f>COUNTIF('Angaben Personal'!$H$51:$H$54,"&lt;50")-COUNTIF('Angaben Personal'!$H$51:$H$54,"&lt;40")</f>
        <v>0</v>
      </c>
      <c r="D66" s="229">
        <f>COUNTIF('Angaben Personal'!$H$64:$H$72,"&lt;50")-COUNTIF('Angaben Personal'!$H$64:$H$72,"&lt;40")</f>
        <v>0</v>
      </c>
      <c r="E66" s="232">
        <f t="shared" si="0"/>
        <v>0</v>
      </c>
      <c r="G66" s="93"/>
    </row>
    <row r="67" spans="1:7" x14ac:dyDescent="0.25">
      <c r="A67" s="171" t="s">
        <v>109</v>
      </c>
      <c r="B67" s="229">
        <f>COUNTIF('Angaben Personal'!$H$8:$H$28,"&lt;60")-COUNTIF('Angaben Personal'!$H$8:$H$28,"&lt;50")</f>
        <v>0</v>
      </c>
      <c r="C67" s="229">
        <f>COUNTIF('Angaben Personal'!$H$51:$H$54,"&lt;60")-COUNTIF('Angaben Personal'!$H$51:$H$54,"&lt;50")</f>
        <v>0</v>
      </c>
      <c r="D67" s="229">
        <f>COUNTIF('Angaben Personal'!$H$64:$H$72,"&lt;60")-COUNTIF('Angaben Personal'!$H$64:$H$72,"&lt;50")</f>
        <v>0</v>
      </c>
      <c r="E67" s="232">
        <f t="shared" si="0"/>
        <v>0</v>
      </c>
      <c r="G67" s="93"/>
    </row>
    <row r="68" spans="1:7" x14ac:dyDescent="0.25">
      <c r="A68" s="171" t="s">
        <v>110</v>
      </c>
      <c r="B68" s="229">
        <f>COUNTIF('Angaben Personal'!$H$8:$H$28,"&gt;59")</f>
        <v>0</v>
      </c>
      <c r="C68" s="229">
        <f>COUNTIF('Angaben Personal'!$H$51:$H$54,"&gt;59")</f>
        <v>0</v>
      </c>
      <c r="D68" s="229">
        <f>COUNTIF('Angaben Personal'!$H$64:$H$72,"&gt;59")</f>
        <v>0</v>
      </c>
      <c r="E68" s="232">
        <f t="shared" si="0"/>
        <v>0</v>
      </c>
      <c r="G68" s="93"/>
    </row>
    <row r="69" spans="1:7" x14ac:dyDescent="0.25">
      <c r="B69" s="234">
        <f>SUM(B63:B68)</f>
        <v>0</v>
      </c>
      <c r="C69" s="268">
        <f>SUM(C63:C68)</f>
        <v>0</v>
      </c>
      <c r="D69" s="268">
        <f>SUM(D63:D68)</f>
        <v>0</v>
      </c>
      <c r="E69" s="234">
        <f>SUM(B69:D69)</f>
        <v>0</v>
      </c>
    </row>
    <row r="70" spans="1:7" s="93" customFormat="1" x14ac:dyDescent="0.25">
      <c r="A70" s="169"/>
      <c r="B70" s="169"/>
    </row>
    <row r="71" spans="1:7" x14ac:dyDescent="0.25">
      <c r="A71" s="98" t="s">
        <v>111</v>
      </c>
    </row>
    <row r="73" spans="1:7" x14ac:dyDescent="0.25">
      <c r="A73" s="171" t="s">
        <v>73</v>
      </c>
      <c r="B73" s="221">
        <f>COUNTIF('Angaben Personal'!$E$8:$E$28,A73)</f>
        <v>0</v>
      </c>
      <c r="C73" s="221">
        <f>COUNTIF('Angaben Personal'!$E$51:$E$54,A73)</f>
        <v>0</v>
      </c>
      <c r="D73" s="267"/>
      <c r="E73" s="235">
        <f>SUM(B73:C73)</f>
        <v>0</v>
      </c>
    </row>
    <row r="74" spans="1:7" x14ac:dyDescent="0.25">
      <c r="A74" s="171" t="s">
        <v>74</v>
      </c>
      <c r="B74" s="221">
        <f>COUNTIF('Angaben Personal'!$E$8:$E$28,A74)</f>
        <v>0</v>
      </c>
      <c r="C74" s="221">
        <f>COUNTIF('Angaben Personal'!$E$51:$E$54,A74)</f>
        <v>0</v>
      </c>
      <c r="D74" s="267"/>
      <c r="E74" s="235">
        <f t="shared" ref="E74:E88" si="1">SUM(B74:C74)</f>
        <v>0</v>
      </c>
    </row>
    <row r="75" spans="1:7" x14ac:dyDescent="0.25">
      <c r="A75" s="171" t="s">
        <v>75</v>
      </c>
      <c r="B75" s="221">
        <f>COUNTIF('Angaben Personal'!$E$8:$E$28,A75)</f>
        <v>0</v>
      </c>
      <c r="C75" s="221">
        <f>COUNTIF('Angaben Personal'!$E$51:$E$54,A75)</f>
        <v>0</v>
      </c>
      <c r="D75" s="267"/>
      <c r="E75" s="235">
        <f t="shared" si="1"/>
        <v>0</v>
      </c>
    </row>
    <row r="76" spans="1:7" x14ac:dyDescent="0.25">
      <c r="A76" s="171" t="s">
        <v>76</v>
      </c>
      <c r="B76" s="221">
        <f>COUNTIF('Angaben Personal'!$E$8:$E$28,A76)</f>
        <v>0</v>
      </c>
      <c r="C76" s="221">
        <f>COUNTIF('Angaben Personal'!$E$51:$E$54,A76)</f>
        <v>0</v>
      </c>
      <c r="D76" s="267"/>
      <c r="E76" s="235">
        <f t="shared" si="1"/>
        <v>0</v>
      </c>
    </row>
    <row r="77" spans="1:7" x14ac:dyDescent="0.25">
      <c r="A77" s="171" t="s">
        <v>77</v>
      </c>
      <c r="B77" s="221">
        <f>COUNTIF('Angaben Personal'!$E$8:$E$28,A77)</f>
        <v>0</v>
      </c>
      <c r="C77" s="221">
        <f>COUNTIF('Angaben Personal'!$E$51:$E$54,A77)</f>
        <v>0</v>
      </c>
      <c r="D77" s="267"/>
      <c r="E77" s="235">
        <f t="shared" si="1"/>
        <v>0</v>
      </c>
    </row>
    <row r="78" spans="1:7" x14ac:dyDescent="0.25">
      <c r="A78" s="171" t="s">
        <v>78</v>
      </c>
      <c r="B78" s="221">
        <f>COUNTIF('Angaben Personal'!$E$8:$E$28,A78)</f>
        <v>0</v>
      </c>
      <c r="C78" s="221">
        <f>COUNTIF('Angaben Personal'!$E$51:$E$54,A78)</f>
        <v>0</v>
      </c>
      <c r="D78" s="267"/>
      <c r="E78" s="235">
        <f t="shared" si="1"/>
        <v>0</v>
      </c>
    </row>
    <row r="79" spans="1:7" x14ac:dyDescent="0.25">
      <c r="A79" s="171" t="s">
        <v>79</v>
      </c>
      <c r="B79" s="221">
        <f>COUNTIF('Angaben Personal'!$E$8:$E$28,A79)</f>
        <v>0</v>
      </c>
      <c r="C79" s="221">
        <f>COUNTIF('Angaben Personal'!$E$51:$E$54,A79)</f>
        <v>0</v>
      </c>
      <c r="D79" s="267"/>
      <c r="E79" s="235">
        <f t="shared" si="1"/>
        <v>0</v>
      </c>
    </row>
    <row r="80" spans="1:7" x14ac:dyDescent="0.25">
      <c r="A80" s="250" t="s">
        <v>80</v>
      </c>
      <c r="B80" s="221">
        <f>COUNTIF('Angaben Personal'!$E$8:$E$28,A80)</f>
        <v>0</v>
      </c>
      <c r="C80" s="221">
        <f>COUNTIF('Angaben Personal'!$E$51:$E$54,A80)</f>
        <v>0</v>
      </c>
      <c r="D80" s="267"/>
      <c r="E80" s="235">
        <f t="shared" si="1"/>
        <v>0</v>
      </c>
    </row>
    <row r="81" spans="1:6" x14ac:dyDescent="0.25">
      <c r="A81" s="250" t="s">
        <v>81</v>
      </c>
      <c r="B81" s="221">
        <f>COUNTIF('Angaben Personal'!$E$8:$E$28,A81)</f>
        <v>0</v>
      </c>
      <c r="C81" s="221">
        <f>COUNTIF('Angaben Personal'!$E$51:$E$54,A81)</f>
        <v>0</v>
      </c>
      <c r="D81" s="267"/>
      <c r="E81" s="235">
        <f t="shared" si="1"/>
        <v>0</v>
      </c>
    </row>
    <row r="82" spans="1:6" s="93" customFormat="1" x14ac:dyDescent="0.25">
      <c r="A82" s="250" t="s">
        <v>209</v>
      </c>
      <c r="B82" s="221">
        <f>COUNTIF('Angaben Personal'!$E$8:$E$28,A82)</f>
        <v>0</v>
      </c>
      <c r="C82" s="221">
        <f>COUNTIF('Angaben Personal'!$E$51:$E$54,A82)</f>
        <v>0</v>
      </c>
      <c r="D82" s="267"/>
      <c r="E82" s="235">
        <f t="shared" si="1"/>
        <v>0</v>
      </c>
    </row>
    <row r="83" spans="1:6" s="93" customFormat="1" x14ac:dyDescent="0.25">
      <c r="A83" s="250" t="s">
        <v>210</v>
      </c>
      <c r="B83" s="221">
        <f>COUNTIF('Angaben Personal'!$E$8:$E$28,A83)</f>
        <v>0</v>
      </c>
      <c r="C83" s="221">
        <f>COUNTIF('Angaben Personal'!$E$51:$E$54,A83)</f>
        <v>0</v>
      </c>
      <c r="D83" s="267"/>
      <c r="E83" s="235">
        <f t="shared" si="1"/>
        <v>0</v>
      </c>
    </row>
    <row r="84" spans="1:6" x14ac:dyDescent="0.25">
      <c r="A84" s="250" t="s">
        <v>82</v>
      </c>
      <c r="B84" s="221">
        <f>COUNTIF('Angaben Personal'!$E$8:$E$28,A84)</f>
        <v>0</v>
      </c>
      <c r="C84" s="221">
        <f>COUNTIF('Angaben Personal'!$E$51:$E$54,A84)</f>
        <v>0</v>
      </c>
      <c r="D84" s="267"/>
      <c r="E84" s="235">
        <f t="shared" si="1"/>
        <v>0</v>
      </c>
    </row>
    <row r="85" spans="1:6" s="93" customFormat="1" x14ac:dyDescent="0.25">
      <c r="A85" s="250" t="s">
        <v>160</v>
      </c>
      <c r="B85" s="221">
        <f>COUNTIF('Angaben Personal'!$E$8:$E$28,A85)</f>
        <v>0</v>
      </c>
      <c r="C85" s="221">
        <f>COUNTIF('Angaben Personal'!$E$51:$E$54,A85)</f>
        <v>0</v>
      </c>
      <c r="D85" s="267"/>
      <c r="E85" s="235">
        <f t="shared" si="1"/>
        <v>0</v>
      </c>
    </row>
    <row r="86" spans="1:6" x14ac:dyDescent="0.25">
      <c r="A86" s="250" t="s">
        <v>105</v>
      </c>
      <c r="B86" s="221">
        <f>COUNTIF('Angaben Personal'!$E$8:$E$28,A86)</f>
        <v>0</v>
      </c>
      <c r="C86" s="221">
        <f>COUNTIF('Angaben Personal'!$E$51:$E$54,A86)</f>
        <v>0</v>
      </c>
      <c r="D86" s="267"/>
      <c r="E86" s="235">
        <f t="shared" si="1"/>
        <v>0</v>
      </c>
    </row>
    <row r="87" spans="1:6" x14ac:dyDescent="0.25">
      <c r="A87" s="250" t="s">
        <v>83</v>
      </c>
      <c r="B87" s="221">
        <f>COUNTIF('Angaben Personal'!$E$8:$E$28,A87)</f>
        <v>0</v>
      </c>
      <c r="C87" s="221">
        <f>COUNTIF('Angaben Personal'!$E$51:$E$54,A87)</f>
        <v>0</v>
      </c>
      <c r="D87" s="267"/>
      <c r="E87" s="235">
        <f t="shared" si="1"/>
        <v>0</v>
      </c>
    </row>
    <row r="88" spans="1:6" x14ac:dyDescent="0.25">
      <c r="A88" s="250" t="s">
        <v>67</v>
      </c>
      <c r="B88" s="221">
        <f>COUNTIF('Angaben Personal'!$E$8:$E$28,A88)</f>
        <v>0</v>
      </c>
      <c r="C88" s="221">
        <f>COUNTIF('Angaben Personal'!$E$51:$E$54,A88)</f>
        <v>0</v>
      </c>
      <c r="D88" s="267"/>
      <c r="E88" s="235">
        <f t="shared" si="1"/>
        <v>0</v>
      </c>
      <c r="F88">
        <f>SUM(E73:E88)</f>
        <v>0</v>
      </c>
    </row>
    <row r="89" spans="1:6" x14ac:dyDescent="0.25">
      <c r="A89" s="230" t="s">
        <v>104</v>
      </c>
      <c r="B89" s="231">
        <f>SUM(B73:B88)</f>
        <v>0</v>
      </c>
      <c r="C89" s="231">
        <f>SUM(C73:C88)</f>
        <v>0</v>
      </c>
      <c r="D89" s="269"/>
      <c r="E89" s="236">
        <f>SUM(B89:D89)</f>
        <v>0</v>
      </c>
    </row>
  </sheetData>
  <sheetProtection password="CCF3" sheet="1" objects="1" scenarios="1"/>
  <pageMargins left="0.7" right="0.7" top="0.78740157499999996" bottom="0.78740157499999996" header="0.3" footer="0.3"/>
  <pageSetup paperSize="9" orientation="portrait" r:id="rId1"/>
  <rowBreaks count="1" manualBreakCount="1">
    <brk id="60" max="16383"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2:B43"/>
  <sheetViews>
    <sheetView workbookViewId="0">
      <selection activeCell="B19" sqref="B19:B20"/>
    </sheetView>
  </sheetViews>
  <sheetFormatPr baseColWidth="10" defaultRowHeight="15" x14ac:dyDescent="0.25"/>
  <cols>
    <col min="1" max="1" width="45.28515625" style="169" customWidth="1"/>
    <col min="2" max="2" width="41.28515625" style="93" customWidth="1"/>
    <col min="3" max="16384" width="11.42578125" style="93"/>
  </cols>
  <sheetData>
    <row r="2" spans="1:2" ht="18.75" x14ac:dyDescent="0.3">
      <c r="A2" s="170" t="s">
        <v>99</v>
      </c>
      <c r="B2" s="196">
        <f>'Stammdaten Meldebogen'!B11:E11</f>
        <v>0</v>
      </c>
    </row>
    <row r="3" spans="1:2" x14ac:dyDescent="0.25">
      <c r="A3" s="171" t="s">
        <v>121</v>
      </c>
      <c r="B3" s="197">
        <f>'Stammdaten Meldebogen'!B12:E12</f>
        <v>0</v>
      </c>
    </row>
    <row r="4" spans="1:2" x14ac:dyDescent="0.25">
      <c r="A4" s="171" t="s">
        <v>124</v>
      </c>
      <c r="B4" s="197">
        <f>'Stammdaten Meldebogen'!B13:E13</f>
        <v>0</v>
      </c>
    </row>
    <row r="5" spans="1:2" x14ac:dyDescent="0.25">
      <c r="A5" s="171" t="s">
        <v>125</v>
      </c>
      <c r="B5" s="197">
        <f>'Stammdaten Meldebogen'!B14:E14</f>
        <v>0</v>
      </c>
    </row>
    <row r="6" spans="1:2" x14ac:dyDescent="0.25">
      <c r="B6" s="198"/>
    </row>
    <row r="7" spans="1:2" x14ac:dyDescent="0.25">
      <c r="B7" s="198"/>
    </row>
    <row r="8" spans="1:2" x14ac:dyDescent="0.25">
      <c r="A8" s="98" t="s">
        <v>119</v>
      </c>
      <c r="B8" s="198"/>
    </row>
    <row r="9" spans="1:2" x14ac:dyDescent="0.25">
      <c r="B9" s="198"/>
    </row>
    <row r="10" spans="1:2" x14ac:dyDescent="0.25">
      <c r="A10" s="171" t="s">
        <v>61</v>
      </c>
      <c r="B10" s="197">
        <f>'Stammdaten Meldebogen'!B15:E15</f>
        <v>0</v>
      </c>
    </row>
    <row r="11" spans="1:2" x14ac:dyDescent="0.25">
      <c r="A11" s="171" t="s">
        <v>35</v>
      </c>
      <c r="B11" s="197">
        <f>'Stammdaten Meldebogen'!B16:E16</f>
        <v>0</v>
      </c>
    </row>
    <row r="12" spans="1:2" x14ac:dyDescent="0.25">
      <c r="A12" s="171" t="s">
        <v>36</v>
      </c>
      <c r="B12" s="197">
        <f>'Stammdaten Meldebogen'!B17:E17</f>
        <v>0</v>
      </c>
    </row>
    <row r="13" spans="1:2" x14ac:dyDescent="0.25">
      <c r="B13" s="198"/>
    </row>
    <row r="14" spans="1:2" x14ac:dyDescent="0.25">
      <c r="B14" s="198"/>
    </row>
    <row r="15" spans="1:2" x14ac:dyDescent="0.25">
      <c r="A15" s="98" t="s">
        <v>120</v>
      </c>
      <c r="B15" s="198"/>
    </row>
    <row r="16" spans="1:2" x14ac:dyDescent="0.25">
      <c r="B16" s="198"/>
    </row>
    <row r="17" spans="1:2" x14ac:dyDescent="0.25">
      <c r="A17" s="171" t="s">
        <v>122</v>
      </c>
      <c r="B17" s="197">
        <f>'Stammdaten Meldebogen'!G11</f>
        <v>0</v>
      </c>
    </row>
    <row r="18" spans="1:2" x14ac:dyDescent="0.25">
      <c r="A18" s="171" t="s">
        <v>121</v>
      </c>
      <c r="B18" s="197">
        <f>'Stammdaten Meldebogen'!G12</f>
        <v>0</v>
      </c>
    </row>
    <row r="19" spans="1:2" x14ac:dyDescent="0.25">
      <c r="A19" s="171" t="s">
        <v>206</v>
      </c>
      <c r="B19" s="197">
        <f>'Stammdaten Meldebogen'!G13</f>
        <v>0</v>
      </c>
    </row>
    <row r="20" spans="1:2" x14ac:dyDescent="0.25">
      <c r="A20" s="171" t="s">
        <v>125</v>
      </c>
      <c r="B20" s="197">
        <f>'Stammdaten Meldebogen'!G14</f>
        <v>0</v>
      </c>
    </row>
    <row r="21" spans="1:2" x14ac:dyDescent="0.25">
      <c r="A21" s="171" t="s">
        <v>123</v>
      </c>
      <c r="B21" s="197">
        <f>'Stammdaten Meldebogen'!G15</f>
        <v>0</v>
      </c>
    </row>
    <row r="22" spans="1:2" x14ac:dyDescent="0.25">
      <c r="A22" s="171" t="s">
        <v>35</v>
      </c>
      <c r="B22" s="197">
        <f>'Stammdaten Meldebogen'!G16</f>
        <v>0</v>
      </c>
    </row>
    <row r="23" spans="1:2" x14ac:dyDescent="0.25">
      <c r="A23" s="171" t="s">
        <v>36</v>
      </c>
      <c r="B23" s="197">
        <f>'Stammdaten Meldebogen'!G17</f>
        <v>0</v>
      </c>
    </row>
    <row r="26" spans="1:2" x14ac:dyDescent="0.25">
      <c r="A26" s="98" t="s">
        <v>89</v>
      </c>
    </row>
    <row r="28" spans="1:2" x14ac:dyDescent="0.25">
      <c r="A28" s="171" t="s">
        <v>118</v>
      </c>
      <c r="B28" s="172">
        <f>'Stammdaten Meldebogen'!D22</f>
        <v>0</v>
      </c>
    </row>
    <row r="29" spans="1:2" x14ac:dyDescent="0.25">
      <c r="A29" s="171" t="s">
        <v>169</v>
      </c>
      <c r="B29" s="237">
        <f>'Stammdaten Meldebogen'!D23</f>
        <v>0</v>
      </c>
    </row>
    <row r="30" spans="1:2" x14ac:dyDescent="0.25">
      <c r="A30" s="171" t="s">
        <v>39</v>
      </c>
      <c r="B30" s="179">
        <f>'Stammdaten Meldebogen'!I22</f>
        <v>0</v>
      </c>
    </row>
    <row r="31" spans="1:2" x14ac:dyDescent="0.25">
      <c r="A31" s="171" t="s">
        <v>40</v>
      </c>
      <c r="B31" s="145">
        <f>'Stammdaten Meldebogen'!D24</f>
        <v>0</v>
      </c>
    </row>
    <row r="32" spans="1:2" x14ac:dyDescent="0.25">
      <c r="A32" s="171" t="s">
        <v>42</v>
      </c>
      <c r="B32" s="145">
        <f>'Stammdaten Meldebogen'!D25</f>
        <v>0</v>
      </c>
    </row>
    <row r="33" spans="1:2" x14ac:dyDescent="0.25">
      <c r="A33" s="171" t="s">
        <v>41</v>
      </c>
      <c r="B33" s="145">
        <f>'Stammdaten Meldebogen'!D26</f>
        <v>0</v>
      </c>
    </row>
    <row r="36" spans="1:2" x14ac:dyDescent="0.25">
      <c r="A36" s="98" t="s">
        <v>113</v>
      </c>
    </row>
    <row r="38" spans="1:2" x14ac:dyDescent="0.25">
      <c r="A38" s="171" t="s">
        <v>114</v>
      </c>
      <c r="B38" s="182">
        <f>'Stammdaten Meldebogen'!D55</f>
        <v>0</v>
      </c>
    </row>
    <row r="39" spans="1:2" x14ac:dyDescent="0.25">
      <c r="A39" s="171" t="s">
        <v>115</v>
      </c>
      <c r="B39" s="182">
        <f>'Stammdaten Meldebogen'!F55</f>
        <v>0</v>
      </c>
    </row>
    <row r="40" spans="1:2" x14ac:dyDescent="0.25">
      <c r="A40" s="171" t="s">
        <v>116</v>
      </c>
      <c r="B40" s="182">
        <f>'Stammdaten Meldebogen'!D56</f>
        <v>0</v>
      </c>
    </row>
    <row r="41" spans="1:2" x14ac:dyDescent="0.25">
      <c r="A41" s="171" t="s">
        <v>117</v>
      </c>
      <c r="B41" s="182">
        <f>'Stammdaten Meldebogen'!F56</f>
        <v>0</v>
      </c>
    </row>
    <row r="43" spans="1:2" x14ac:dyDescent="0.25">
      <c r="A43" s="171" t="s">
        <v>112</v>
      </c>
      <c r="B43" s="179" t="str">
        <f>'Stammdaten Meldebogen'!E69</f>
        <v xml:space="preserve">Ja </v>
      </c>
    </row>
  </sheetData>
  <sheetProtection password="CCF3" sheet="1" objects="1" scenarios="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M117"/>
  <sheetViews>
    <sheetView zoomScaleNormal="100" zoomScaleSheetLayoutView="90" workbookViewId="0">
      <selection activeCell="H1" sqref="H1:H1048576"/>
    </sheetView>
  </sheetViews>
  <sheetFormatPr baseColWidth="10" defaultRowHeight="15" x14ac:dyDescent="0.25"/>
  <cols>
    <col min="1" max="1" width="47.42578125" customWidth="1"/>
    <col min="2" max="2" width="15" customWidth="1"/>
    <col min="3" max="3" width="15.7109375" customWidth="1"/>
    <col min="4" max="4" width="17.140625" customWidth="1"/>
    <col min="5" max="5" width="28.85546875" customWidth="1"/>
    <col min="6" max="6" width="22.140625" customWidth="1"/>
    <col min="7" max="7" width="16.7109375" customWidth="1"/>
    <col min="8" max="8" width="0" hidden="1" customWidth="1"/>
    <col min="10" max="10" width="53.28515625" style="242" hidden="1" customWidth="1"/>
    <col min="11" max="11" width="23.7109375" style="242" hidden="1" customWidth="1"/>
    <col min="12" max="12" width="11.42578125" style="242" hidden="1" customWidth="1"/>
    <col min="13" max="13" width="11.42578125" style="239" hidden="1" customWidth="1"/>
  </cols>
  <sheetData>
    <row r="1" spans="1:13" ht="19.5" customHeight="1" x14ac:dyDescent="0.25">
      <c r="A1" s="347" t="s">
        <v>53</v>
      </c>
      <c r="B1" s="348"/>
      <c r="C1" s="348"/>
      <c r="D1" s="348"/>
      <c r="E1" s="348"/>
      <c r="F1" s="348"/>
      <c r="G1" s="348"/>
      <c r="J1" s="240"/>
      <c r="K1" s="240"/>
      <c r="L1" s="240"/>
      <c r="M1" s="238"/>
    </row>
    <row r="2" spans="1:13" ht="15" customHeight="1" x14ac:dyDescent="0.25">
      <c r="A2" s="258" t="s">
        <v>214</v>
      </c>
      <c r="B2" s="259"/>
      <c r="C2" s="259"/>
      <c r="D2" s="259"/>
      <c r="E2" s="259"/>
      <c r="F2" s="259"/>
      <c r="G2" s="259"/>
      <c r="J2" s="240"/>
      <c r="K2" s="240"/>
      <c r="L2" s="240"/>
      <c r="M2" s="238"/>
    </row>
    <row r="3" spans="1:13" s="93" customFormat="1" ht="9" customHeight="1" x14ac:dyDescent="0.25">
      <c r="A3" s="254"/>
      <c r="B3" s="259"/>
      <c r="C3" s="259"/>
      <c r="D3" s="259"/>
      <c r="E3" s="259"/>
      <c r="F3" s="259"/>
      <c r="G3" s="259"/>
      <c r="J3" s="240"/>
      <c r="K3" s="240"/>
      <c r="L3" s="240"/>
      <c r="M3" s="238"/>
    </row>
    <row r="4" spans="1:13" ht="44.25" customHeight="1" x14ac:dyDescent="0.25">
      <c r="A4" s="349" t="s">
        <v>54</v>
      </c>
      <c r="B4" s="350"/>
      <c r="C4" s="350"/>
      <c r="D4" s="350"/>
      <c r="E4" s="350"/>
      <c r="F4" s="350"/>
      <c r="G4" s="350"/>
      <c r="J4" s="240"/>
      <c r="K4" s="240"/>
      <c r="L4" s="240"/>
      <c r="M4" s="238"/>
    </row>
    <row r="5" spans="1:13" ht="9" customHeight="1" x14ac:dyDescent="0.25">
      <c r="A5" s="128"/>
      <c r="B5" s="129"/>
      <c r="C5" s="129"/>
      <c r="D5" s="129"/>
      <c r="E5" s="129"/>
      <c r="F5" s="129"/>
      <c r="G5" s="129"/>
      <c r="J5" s="240"/>
      <c r="K5" s="240"/>
      <c r="L5" s="240"/>
      <c r="M5" s="238"/>
    </row>
    <row r="6" spans="1:13" ht="50.25" customHeight="1" x14ac:dyDescent="0.3">
      <c r="A6" s="353" t="s">
        <v>215</v>
      </c>
      <c r="B6" s="354"/>
      <c r="C6" s="354"/>
      <c r="D6" s="354"/>
      <c r="E6" s="354"/>
      <c r="F6" s="354"/>
      <c r="G6" s="355"/>
      <c r="J6" s="240"/>
      <c r="K6" s="240"/>
      <c r="L6" s="240"/>
      <c r="M6" s="238"/>
    </row>
    <row r="7" spans="1:13" ht="39" customHeight="1" x14ac:dyDescent="0.25">
      <c r="A7" s="161" t="s">
        <v>55</v>
      </c>
      <c r="B7" s="160" t="s">
        <v>98</v>
      </c>
      <c r="C7" s="160" t="s">
        <v>56</v>
      </c>
      <c r="D7" s="160" t="s">
        <v>146</v>
      </c>
      <c r="E7" s="161" t="s">
        <v>57</v>
      </c>
      <c r="F7" s="160" t="s">
        <v>161</v>
      </c>
      <c r="G7" s="160" t="s">
        <v>162</v>
      </c>
      <c r="H7" s="168"/>
      <c r="J7" s="240" t="s">
        <v>57</v>
      </c>
      <c r="K7" s="240" t="s">
        <v>58</v>
      </c>
      <c r="L7" s="240"/>
      <c r="M7" s="238"/>
    </row>
    <row r="8" spans="1:13" ht="15.75" x14ac:dyDescent="0.25">
      <c r="A8" s="103"/>
      <c r="B8" s="104"/>
      <c r="C8" s="104"/>
      <c r="D8" s="104"/>
      <c r="E8" s="105"/>
      <c r="F8" s="106"/>
      <c r="G8" s="107"/>
      <c r="H8" s="178" t="str">
        <f>IF(B8="","",DATEDIF('Angaben Personal'!B8,'Stammdaten Meldebogen'!$H$4,"Y"))</f>
        <v/>
      </c>
      <c r="J8" s="240" t="s">
        <v>73</v>
      </c>
      <c r="K8" s="240" t="s">
        <v>65</v>
      </c>
      <c r="L8" s="240"/>
      <c r="M8" s="238"/>
    </row>
    <row r="9" spans="1:13" ht="15.75" x14ac:dyDescent="0.25">
      <c r="A9" s="103"/>
      <c r="B9" s="104"/>
      <c r="C9" s="104"/>
      <c r="D9" s="104"/>
      <c r="E9" s="105"/>
      <c r="F9" s="106"/>
      <c r="G9" s="107"/>
      <c r="H9" s="178" t="str">
        <f>IF(B9="","",DATEDIF('Angaben Personal'!B9,'Stammdaten Meldebogen'!$H$4,"Y"))</f>
        <v/>
      </c>
      <c r="J9" s="240" t="s">
        <v>74</v>
      </c>
      <c r="K9" s="240" t="s">
        <v>167</v>
      </c>
      <c r="L9" s="240"/>
      <c r="M9" s="238"/>
    </row>
    <row r="10" spans="1:13" ht="15.75" x14ac:dyDescent="0.25">
      <c r="A10" s="108"/>
      <c r="B10" s="109"/>
      <c r="C10" s="109"/>
      <c r="D10" s="109"/>
      <c r="E10" s="105"/>
      <c r="F10" s="106"/>
      <c r="G10" s="107"/>
      <c r="H10" s="178" t="str">
        <f>IF(B10="","",DATEDIF('Angaben Personal'!B10,'Stammdaten Meldebogen'!$H$4,"Y"))</f>
        <v/>
      </c>
      <c r="J10" s="240" t="s">
        <v>75</v>
      </c>
      <c r="K10" s="240" t="s">
        <v>66</v>
      </c>
      <c r="L10" s="240"/>
      <c r="M10" s="238"/>
    </row>
    <row r="11" spans="1:13" ht="15.75" x14ac:dyDescent="0.25">
      <c r="A11" s="108"/>
      <c r="B11" s="104"/>
      <c r="C11" s="109"/>
      <c r="D11" s="109"/>
      <c r="E11" s="105"/>
      <c r="F11" s="106"/>
      <c r="G11" s="107"/>
      <c r="H11" s="178" t="str">
        <f>IF(B11="","",DATEDIF('Angaben Personal'!B11,'Stammdaten Meldebogen'!$H$4,"Y"))</f>
        <v/>
      </c>
      <c r="J11" s="240" t="s">
        <v>76</v>
      </c>
      <c r="K11" s="240" t="s">
        <v>67</v>
      </c>
      <c r="L11" s="240"/>
      <c r="M11" s="238"/>
    </row>
    <row r="12" spans="1:13" ht="15.75" x14ac:dyDescent="0.25">
      <c r="A12" s="108"/>
      <c r="B12" s="104"/>
      <c r="C12" s="110"/>
      <c r="D12" s="110"/>
      <c r="E12" s="105"/>
      <c r="F12" s="106"/>
      <c r="G12" s="107"/>
      <c r="H12" s="178" t="str">
        <f>IF(B12="","",DATEDIF('Angaben Personal'!B12,'Stammdaten Meldebogen'!$H$4,"Y"))</f>
        <v/>
      </c>
      <c r="J12" s="240" t="s">
        <v>77</v>
      </c>
      <c r="K12" s="240"/>
      <c r="L12" s="240"/>
      <c r="M12" s="238"/>
    </row>
    <row r="13" spans="1:13" ht="15.75" x14ac:dyDescent="0.25">
      <c r="A13" s="108"/>
      <c r="B13" s="109"/>
      <c r="C13" s="110"/>
      <c r="D13" s="110"/>
      <c r="E13" s="105"/>
      <c r="F13" s="106"/>
      <c r="G13" s="107"/>
      <c r="H13" s="178" t="str">
        <f>IF(B13="","",DATEDIF('Angaben Personal'!B13,'Stammdaten Meldebogen'!$H$4,"Y"))</f>
        <v/>
      </c>
      <c r="J13" s="240" t="s">
        <v>78</v>
      </c>
      <c r="K13" s="240"/>
      <c r="L13" s="240"/>
      <c r="M13" s="238"/>
    </row>
    <row r="14" spans="1:13" ht="15.75" x14ac:dyDescent="0.25">
      <c r="A14" s="108"/>
      <c r="B14" s="109"/>
      <c r="C14" s="110"/>
      <c r="D14" s="110"/>
      <c r="E14" s="105"/>
      <c r="F14" s="106"/>
      <c r="G14" s="107"/>
      <c r="H14" s="178" t="str">
        <f>IF(B14="","",DATEDIF('Angaben Personal'!B14,'Stammdaten Meldebogen'!$H$4,"Y"))</f>
        <v/>
      </c>
      <c r="J14" s="240" t="s">
        <v>79</v>
      </c>
      <c r="K14" s="240"/>
      <c r="L14" s="240"/>
      <c r="M14" s="238"/>
    </row>
    <row r="15" spans="1:13" ht="15.75" x14ac:dyDescent="0.25">
      <c r="A15" s="108"/>
      <c r="B15" s="109"/>
      <c r="C15" s="110"/>
      <c r="D15" s="110"/>
      <c r="E15" s="105"/>
      <c r="F15" s="106"/>
      <c r="G15" s="112"/>
      <c r="H15" s="178" t="str">
        <f>IF(B15="","",DATEDIF('Angaben Personal'!B15,'Stammdaten Meldebogen'!$H$4,"Y"))</f>
        <v/>
      </c>
      <c r="J15" s="240" t="s">
        <v>80</v>
      </c>
      <c r="K15" s="240"/>
      <c r="L15" s="240"/>
      <c r="M15" s="238"/>
    </row>
    <row r="16" spans="1:13" ht="15.75" x14ac:dyDescent="0.25">
      <c r="A16" s="108"/>
      <c r="B16" s="109"/>
      <c r="C16" s="110"/>
      <c r="D16" s="110"/>
      <c r="E16" s="105"/>
      <c r="F16" s="106"/>
      <c r="G16" s="112"/>
      <c r="H16" s="178" t="str">
        <f>IF(B16="","",DATEDIF('Angaben Personal'!B16,'Stammdaten Meldebogen'!$H$4,"Y"))</f>
        <v/>
      </c>
      <c r="J16" s="240" t="s">
        <v>81</v>
      </c>
      <c r="K16" s="240"/>
      <c r="L16" s="240"/>
      <c r="M16" s="238"/>
    </row>
    <row r="17" spans="1:13" ht="15.75" x14ac:dyDescent="0.25">
      <c r="A17" s="108"/>
      <c r="B17" s="109"/>
      <c r="C17" s="110"/>
      <c r="D17" s="110"/>
      <c r="E17" s="105"/>
      <c r="F17" s="106"/>
      <c r="G17" s="112"/>
      <c r="H17" s="178" t="str">
        <f>IF(B17="","",DATEDIF('Angaben Personal'!B17,'Stammdaten Meldebogen'!$H$4,"Y"))</f>
        <v/>
      </c>
      <c r="J17" s="238" t="s">
        <v>209</v>
      </c>
      <c r="K17" s="240"/>
      <c r="L17" s="240"/>
      <c r="M17" s="238"/>
    </row>
    <row r="18" spans="1:13" ht="15.75" x14ac:dyDescent="0.25">
      <c r="A18" s="108"/>
      <c r="B18" s="109"/>
      <c r="C18" s="110"/>
      <c r="D18" s="110"/>
      <c r="E18" s="105"/>
      <c r="F18" s="106"/>
      <c r="G18" s="112"/>
      <c r="H18" s="178" t="str">
        <f>IF(B18="","",DATEDIF('Angaben Personal'!B18,'Stammdaten Meldebogen'!$H$4,"Y"))</f>
        <v/>
      </c>
      <c r="J18" s="238" t="s">
        <v>210</v>
      </c>
      <c r="K18" s="240"/>
      <c r="L18" s="240"/>
      <c r="M18" s="238"/>
    </row>
    <row r="19" spans="1:13" ht="15.75" x14ac:dyDescent="0.25">
      <c r="A19" s="108"/>
      <c r="B19" s="109"/>
      <c r="C19" s="110"/>
      <c r="D19" s="110"/>
      <c r="E19" s="105"/>
      <c r="F19" s="106"/>
      <c r="G19" s="112"/>
      <c r="H19" s="178" t="str">
        <f>IF(B19="","",DATEDIF('Angaben Personal'!B19,'Stammdaten Meldebogen'!$H$4,"Y"))</f>
        <v/>
      </c>
      <c r="J19" s="240" t="s">
        <v>82</v>
      </c>
      <c r="K19" s="240"/>
      <c r="L19" s="240"/>
      <c r="M19" s="238"/>
    </row>
    <row r="20" spans="1:13" ht="15.75" x14ac:dyDescent="0.25">
      <c r="A20" s="108"/>
      <c r="B20" s="109"/>
      <c r="C20" s="110"/>
      <c r="D20" s="110"/>
      <c r="E20" s="105"/>
      <c r="F20" s="106"/>
      <c r="G20" s="112"/>
      <c r="H20" s="178" t="str">
        <f>IF(B20="","",DATEDIF('Angaben Personal'!B20,'Stammdaten Meldebogen'!$H$4,"Y"))</f>
        <v/>
      </c>
      <c r="J20" s="240" t="s">
        <v>160</v>
      </c>
      <c r="K20" s="240"/>
      <c r="L20" s="240"/>
      <c r="M20" s="238"/>
    </row>
    <row r="21" spans="1:13" ht="15.75" x14ac:dyDescent="0.25">
      <c r="A21" s="108"/>
      <c r="B21" s="109"/>
      <c r="C21" s="110"/>
      <c r="D21" s="110"/>
      <c r="E21" s="105"/>
      <c r="F21" s="106"/>
      <c r="G21" s="112"/>
      <c r="H21" s="178" t="str">
        <f>IF(B21="","",DATEDIF('Angaben Personal'!B21,'Stammdaten Meldebogen'!$H$4,"Y"))</f>
        <v/>
      </c>
      <c r="J21" s="240" t="s">
        <v>105</v>
      </c>
      <c r="K21" s="240"/>
      <c r="L21" s="240"/>
      <c r="M21" s="238"/>
    </row>
    <row r="22" spans="1:13" ht="15.75" x14ac:dyDescent="0.25">
      <c r="A22" s="108"/>
      <c r="B22" s="109"/>
      <c r="C22" s="110"/>
      <c r="D22" s="110"/>
      <c r="E22" s="105"/>
      <c r="F22" s="106"/>
      <c r="G22" s="112"/>
      <c r="H22" s="178" t="str">
        <f>IF(B22="","",DATEDIF('Angaben Personal'!B22,'Stammdaten Meldebogen'!$H$4,"Y"))</f>
        <v/>
      </c>
      <c r="J22" s="240" t="s">
        <v>83</v>
      </c>
      <c r="K22" s="240"/>
      <c r="L22" s="240"/>
      <c r="M22" s="238"/>
    </row>
    <row r="23" spans="1:13" ht="15.75" x14ac:dyDescent="0.25">
      <c r="A23" s="108"/>
      <c r="B23" s="109"/>
      <c r="C23" s="110"/>
      <c r="D23" s="110"/>
      <c r="E23" s="105"/>
      <c r="F23" s="106"/>
      <c r="G23" s="112"/>
      <c r="H23" s="178" t="str">
        <f>IF(B23="","",DATEDIF('Angaben Personal'!B23,'Stammdaten Meldebogen'!$H$4,"Y"))</f>
        <v/>
      </c>
      <c r="J23" s="240" t="s">
        <v>67</v>
      </c>
      <c r="K23" s="240"/>
      <c r="L23" s="240"/>
      <c r="M23" s="238"/>
    </row>
    <row r="24" spans="1:13" ht="15.75" x14ac:dyDescent="0.25">
      <c r="A24" s="108"/>
      <c r="B24" s="109"/>
      <c r="C24" s="110"/>
      <c r="D24" s="110"/>
      <c r="E24" s="105"/>
      <c r="F24" s="106"/>
      <c r="G24" s="112"/>
      <c r="H24" s="178" t="str">
        <f>IF(B24="","",DATEDIF('Angaben Personal'!B24,'Stammdaten Meldebogen'!$H$4,"Y"))</f>
        <v/>
      </c>
      <c r="J24" s="238"/>
      <c r="K24" s="240"/>
      <c r="L24" s="240"/>
      <c r="M24" s="238"/>
    </row>
    <row r="25" spans="1:13" ht="15.75" x14ac:dyDescent="0.25">
      <c r="A25" s="108"/>
      <c r="B25" s="109"/>
      <c r="C25" s="110"/>
      <c r="D25" s="110"/>
      <c r="E25" s="105"/>
      <c r="F25" s="106"/>
      <c r="G25" s="112"/>
      <c r="H25" s="178" t="str">
        <f>IF(B25="","",DATEDIF('Angaben Personal'!B25,'Stammdaten Meldebogen'!$H$4,"Y"))</f>
        <v/>
      </c>
      <c r="J25" s="238"/>
      <c r="K25" s="240"/>
      <c r="L25" s="240"/>
      <c r="M25" s="238"/>
    </row>
    <row r="26" spans="1:13" ht="15.75" x14ac:dyDescent="0.25">
      <c r="A26" s="108"/>
      <c r="B26" s="109"/>
      <c r="C26" s="110"/>
      <c r="D26" s="110"/>
      <c r="E26" s="105"/>
      <c r="F26" s="106"/>
      <c r="G26" s="112"/>
      <c r="H26" s="178" t="str">
        <f>IF(B26="","",DATEDIF('Angaben Personal'!B26,'Stammdaten Meldebogen'!$H$4,"Y"))</f>
        <v/>
      </c>
      <c r="J26" s="238"/>
      <c r="K26" s="240"/>
      <c r="L26" s="240"/>
      <c r="M26" s="238"/>
    </row>
    <row r="27" spans="1:13" ht="15.75" x14ac:dyDescent="0.25">
      <c r="A27" s="108"/>
      <c r="B27" s="109"/>
      <c r="C27" s="110"/>
      <c r="D27" s="110"/>
      <c r="E27" s="105"/>
      <c r="F27" s="106"/>
      <c r="G27" s="112"/>
      <c r="H27" s="178" t="str">
        <f>IF(B27="","",DATEDIF('Angaben Personal'!B27,'Stammdaten Meldebogen'!$H$4,"Y"))</f>
        <v/>
      </c>
      <c r="J27" s="240"/>
      <c r="K27" s="240"/>
      <c r="L27" s="240"/>
      <c r="M27" s="238"/>
    </row>
    <row r="28" spans="1:13" ht="15.75" x14ac:dyDescent="0.25">
      <c r="A28" s="108"/>
      <c r="B28" s="109"/>
      <c r="C28" s="110"/>
      <c r="D28" s="110"/>
      <c r="E28" s="105"/>
      <c r="F28" s="106"/>
      <c r="G28" s="112"/>
      <c r="H28" s="178" t="str">
        <f>IF(B28="","",DATEDIF('Angaben Personal'!B28,'Stammdaten Meldebogen'!$H$4,"Y"))</f>
        <v/>
      </c>
      <c r="J28" s="240"/>
      <c r="K28" s="240"/>
      <c r="L28" s="240"/>
      <c r="M28" s="238"/>
    </row>
    <row r="29" spans="1:13" ht="15.75" x14ac:dyDescent="0.25">
      <c r="A29" s="130"/>
      <c r="B29" s="131"/>
      <c r="C29" s="131"/>
      <c r="D29" s="188"/>
      <c r="E29" s="370" t="s">
        <v>127</v>
      </c>
      <c r="F29" s="371"/>
      <c r="G29" s="190">
        <f>SUM(G8:G28)</f>
        <v>0</v>
      </c>
      <c r="J29" s="240"/>
      <c r="K29" s="240"/>
      <c r="L29" s="240"/>
      <c r="M29" s="238"/>
    </row>
    <row r="30" spans="1:13" ht="15.75" x14ac:dyDescent="0.25">
      <c r="A30" s="133"/>
      <c r="B30" s="134"/>
      <c r="C30" s="134"/>
      <c r="D30" s="366" t="s">
        <v>216</v>
      </c>
      <c r="E30" s="367"/>
      <c r="F30" s="367"/>
      <c r="G30" s="190">
        <f>IF(G75&gt;0,G75,0)</f>
        <v>0</v>
      </c>
      <c r="J30" s="240"/>
      <c r="K30" s="240"/>
      <c r="L30" s="240"/>
      <c r="M30" s="238"/>
    </row>
    <row r="31" spans="1:13" s="85" customFormat="1" ht="15.75" x14ac:dyDescent="0.25">
      <c r="A31" s="181"/>
      <c r="B31" s="181"/>
      <c r="C31" s="181"/>
      <c r="D31" s="186"/>
      <c r="E31" s="186"/>
      <c r="F31" s="189" t="s">
        <v>152</v>
      </c>
      <c r="G31" s="190">
        <f>IF(G59&lt;0,0,G59)</f>
        <v>0</v>
      </c>
      <c r="J31" s="240"/>
      <c r="K31" s="240"/>
      <c r="L31" s="240"/>
      <c r="M31" s="238"/>
    </row>
    <row r="32" spans="1:13" s="169" customFormat="1" ht="15.75" x14ac:dyDescent="0.25">
      <c r="A32" s="256" t="s">
        <v>221</v>
      </c>
      <c r="B32" s="257"/>
      <c r="C32" s="257"/>
      <c r="D32" s="257"/>
      <c r="E32" s="257"/>
      <c r="F32" s="255" t="s">
        <v>220</v>
      </c>
      <c r="G32" s="261">
        <f>SUM(G29:G31)</f>
        <v>0</v>
      </c>
      <c r="J32" s="260"/>
      <c r="K32" s="260"/>
      <c r="L32" s="260"/>
      <c r="M32" s="260"/>
    </row>
    <row r="33" spans="1:13" s="169" customFormat="1" ht="15.75" x14ac:dyDescent="0.25">
      <c r="A33" s="180" t="s">
        <v>55</v>
      </c>
      <c r="B33" s="247" t="s">
        <v>217</v>
      </c>
      <c r="C33" s="248"/>
      <c r="D33" s="248"/>
      <c r="E33" s="257"/>
      <c r="F33" s="257"/>
      <c r="G33" s="136"/>
      <c r="J33" s="260"/>
      <c r="K33" s="260"/>
      <c r="L33" s="260"/>
      <c r="M33" s="260"/>
    </row>
    <row r="34" spans="1:13" s="93" customFormat="1" ht="15.75" x14ac:dyDescent="0.25">
      <c r="A34" s="193"/>
      <c r="B34" s="363"/>
      <c r="C34" s="364"/>
      <c r="D34" s="365"/>
      <c r="E34" s="176"/>
      <c r="F34" s="176"/>
      <c r="G34" s="136"/>
      <c r="J34" s="240"/>
      <c r="K34" s="240"/>
      <c r="L34" s="240"/>
      <c r="M34" s="238"/>
    </row>
    <row r="35" spans="1:13" s="93" customFormat="1" ht="15.75" x14ac:dyDescent="0.25">
      <c r="A35" s="193"/>
      <c r="B35" s="363"/>
      <c r="C35" s="364"/>
      <c r="D35" s="365"/>
      <c r="E35" s="176"/>
      <c r="F35" s="176"/>
      <c r="G35" s="136"/>
      <c r="J35" s="240"/>
      <c r="K35" s="240"/>
      <c r="L35" s="240"/>
      <c r="M35" s="238"/>
    </row>
    <row r="36" spans="1:13" s="93" customFormat="1" ht="15.75" x14ac:dyDescent="0.25">
      <c r="A36" s="193"/>
      <c r="B36" s="263"/>
      <c r="C36" s="264"/>
      <c r="D36" s="265"/>
      <c r="E36" s="266"/>
      <c r="F36" s="266"/>
      <c r="G36" s="136"/>
      <c r="J36" s="240"/>
      <c r="K36" s="240"/>
      <c r="L36" s="240"/>
      <c r="M36" s="238"/>
    </row>
    <row r="37" spans="1:13" s="93" customFormat="1" ht="15.75" x14ac:dyDescent="0.25">
      <c r="A37" s="194"/>
      <c r="B37" s="363"/>
      <c r="C37" s="364"/>
      <c r="D37" s="365"/>
      <c r="E37" s="176"/>
      <c r="F37" s="176"/>
      <c r="G37" s="136"/>
      <c r="J37" s="240"/>
      <c r="K37" s="240"/>
      <c r="L37" s="240"/>
      <c r="M37" s="238"/>
    </row>
    <row r="38" spans="1:13" s="93" customFormat="1" ht="15.75" x14ac:dyDescent="0.25">
      <c r="A38" s="194"/>
      <c r="B38" s="363"/>
      <c r="C38" s="364"/>
      <c r="D38" s="365"/>
      <c r="E38" s="176"/>
      <c r="F38" s="176"/>
      <c r="G38" s="136"/>
      <c r="J38" s="240"/>
      <c r="K38" s="240"/>
      <c r="L38" s="240"/>
      <c r="M38" s="238"/>
    </row>
    <row r="39" spans="1:13" s="93" customFormat="1" ht="15.75" x14ac:dyDescent="0.25">
      <c r="A39" s="194"/>
      <c r="B39" s="363"/>
      <c r="C39" s="364"/>
      <c r="D39" s="365"/>
      <c r="E39" s="159"/>
      <c r="F39" s="159"/>
      <c r="G39" s="136"/>
      <c r="J39" s="240"/>
      <c r="K39" s="240"/>
      <c r="L39" s="240"/>
      <c r="M39" s="238"/>
    </row>
    <row r="40" spans="1:13" s="93" customFormat="1" ht="15.75" x14ac:dyDescent="0.25">
      <c r="A40" s="194"/>
      <c r="B40" s="363"/>
      <c r="C40" s="364"/>
      <c r="D40" s="365"/>
      <c r="E40" s="174"/>
      <c r="F40" s="174"/>
      <c r="G40" s="135"/>
      <c r="J40" s="240"/>
      <c r="K40" s="240"/>
      <c r="L40" s="240"/>
      <c r="M40" s="238"/>
    </row>
    <row r="41" spans="1:13" ht="15.75" x14ac:dyDescent="0.25">
      <c r="A41" s="368" t="s">
        <v>163</v>
      </c>
      <c r="B41" s="369"/>
      <c r="C41" s="369"/>
      <c r="D41" s="369"/>
      <c r="E41" s="369"/>
      <c r="F41" s="369"/>
      <c r="G41" s="136"/>
      <c r="J41" s="240"/>
      <c r="K41" s="240"/>
      <c r="L41" s="240"/>
      <c r="M41" s="238"/>
    </row>
    <row r="42" spans="1:13" s="93" customFormat="1" ht="18.75" x14ac:dyDescent="0.25">
      <c r="A42" s="347" t="s">
        <v>134</v>
      </c>
      <c r="B42" s="348"/>
      <c r="C42" s="348"/>
      <c r="D42" s="348"/>
      <c r="E42" s="348"/>
      <c r="F42" s="348"/>
      <c r="G42" s="348"/>
      <c r="J42" s="240"/>
      <c r="K42" s="240"/>
      <c r="L42" s="240"/>
      <c r="M42" s="238"/>
    </row>
    <row r="43" spans="1:13" s="93" customFormat="1" x14ac:dyDescent="0.25">
      <c r="A43" s="351" t="s">
        <v>214</v>
      </c>
      <c r="B43" s="351"/>
      <c r="C43" s="127"/>
      <c r="D43" s="127"/>
      <c r="E43" s="127"/>
      <c r="F43" s="127"/>
      <c r="G43" s="127"/>
      <c r="J43" s="240"/>
      <c r="K43" s="240"/>
      <c r="L43" s="240"/>
      <c r="M43" s="238"/>
    </row>
    <row r="44" spans="1:13" s="93" customFormat="1" ht="20.25" customHeight="1" x14ac:dyDescent="0.25">
      <c r="A44" s="349"/>
      <c r="B44" s="350"/>
      <c r="C44" s="350"/>
      <c r="D44" s="350"/>
      <c r="E44" s="350"/>
      <c r="F44" s="350"/>
      <c r="G44" s="350"/>
      <c r="J44" s="240"/>
      <c r="K44" s="240"/>
      <c r="L44" s="240"/>
      <c r="M44" s="238"/>
    </row>
    <row r="45" spans="1:13" s="93" customFormat="1" ht="15.75" x14ac:dyDescent="0.25">
      <c r="A45" s="195" t="s">
        <v>135</v>
      </c>
      <c r="B45" s="107" t="s">
        <v>227</v>
      </c>
      <c r="C45" s="186"/>
      <c r="D45" s="186"/>
      <c r="E45" s="186"/>
      <c r="F45" s="186"/>
      <c r="G45" s="136"/>
      <c r="J45" s="240"/>
      <c r="K45" s="240"/>
      <c r="L45" s="240"/>
      <c r="M45" s="238"/>
    </row>
    <row r="46" spans="1:13" s="93" customFormat="1" ht="8.25" customHeight="1" x14ac:dyDescent="0.25">
      <c r="A46" s="185"/>
      <c r="B46" s="186"/>
      <c r="C46" s="186"/>
      <c r="D46" s="186"/>
      <c r="E46" s="186"/>
      <c r="F46" s="186"/>
      <c r="G46" s="136"/>
      <c r="J46" s="240"/>
      <c r="K46" s="240"/>
      <c r="L46" s="240"/>
      <c r="M46" s="238"/>
    </row>
    <row r="47" spans="1:13" s="93" customFormat="1" ht="16.5" customHeight="1" x14ac:dyDescent="0.25">
      <c r="A47" s="352"/>
      <c r="B47" s="352"/>
      <c r="C47" s="352"/>
      <c r="D47" s="352"/>
      <c r="E47" s="352"/>
      <c r="F47" s="352"/>
      <c r="G47" s="352"/>
      <c r="J47" s="240"/>
      <c r="K47" s="240"/>
      <c r="L47" s="240"/>
      <c r="M47" s="238"/>
    </row>
    <row r="48" spans="1:13" s="93" customFormat="1" ht="15.75" x14ac:dyDescent="0.25">
      <c r="A48" s="185"/>
      <c r="B48" s="186"/>
      <c r="C48" s="186"/>
      <c r="D48" s="186"/>
      <c r="E48" s="186"/>
      <c r="F48" s="186"/>
      <c r="G48" s="136"/>
      <c r="J48" s="240"/>
      <c r="K48" s="240"/>
      <c r="L48" s="240"/>
      <c r="M48" s="238"/>
    </row>
    <row r="49" spans="1:13" s="93" customFormat="1" ht="18.75" x14ac:dyDescent="0.3">
      <c r="A49" s="353" t="s">
        <v>165</v>
      </c>
      <c r="B49" s="354"/>
      <c r="C49" s="354"/>
      <c r="D49" s="354"/>
      <c r="E49" s="354"/>
      <c r="F49" s="354"/>
      <c r="G49" s="355"/>
      <c r="J49" s="240"/>
      <c r="K49" s="240"/>
      <c r="L49" s="240"/>
      <c r="M49" s="238"/>
    </row>
    <row r="50" spans="1:13" s="93" customFormat="1" ht="33.75" x14ac:dyDescent="0.25">
      <c r="A50" s="161" t="s">
        <v>55</v>
      </c>
      <c r="B50" s="160" t="s">
        <v>98</v>
      </c>
      <c r="C50" s="160" t="s">
        <v>56</v>
      </c>
      <c r="D50" s="160" t="s">
        <v>146</v>
      </c>
      <c r="E50" s="161" t="s">
        <v>57</v>
      </c>
      <c r="F50" s="160" t="s">
        <v>145</v>
      </c>
      <c r="G50" s="160" t="s">
        <v>59</v>
      </c>
      <c r="J50" s="240"/>
      <c r="K50" s="240"/>
      <c r="L50" s="240"/>
      <c r="M50" s="238"/>
    </row>
    <row r="51" spans="1:13" s="93" customFormat="1" ht="15.75" x14ac:dyDescent="0.25">
      <c r="A51" s="103"/>
      <c r="B51" s="104"/>
      <c r="C51" s="104"/>
      <c r="D51" s="104"/>
      <c r="E51" s="105"/>
      <c r="F51" s="106"/>
      <c r="G51" s="107"/>
      <c r="H51" s="178" t="str">
        <f>IF(B51="","",DATEDIF('Angaben Personal'!B51,'Stammdaten Meldebogen'!$H$4,"Y"))</f>
        <v/>
      </c>
      <c r="J51" s="240" t="s">
        <v>136</v>
      </c>
      <c r="K51" s="240"/>
      <c r="L51" s="240"/>
      <c r="M51" s="238"/>
    </row>
    <row r="52" spans="1:13" s="93" customFormat="1" ht="15.75" x14ac:dyDescent="0.25">
      <c r="A52" s="103"/>
      <c r="B52" s="104"/>
      <c r="C52" s="104"/>
      <c r="D52" s="104"/>
      <c r="E52" s="105"/>
      <c r="F52" s="106"/>
      <c r="G52" s="107"/>
      <c r="H52" s="178" t="str">
        <f>IF(B52="","",DATEDIF('Angaben Personal'!B52,'Stammdaten Meldebogen'!$H$4,"Y"))</f>
        <v/>
      </c>
      <c r="J52" s="240" t="s">
        <v>137</v>
      </c>
      <c r="K52" s="240"/>
      <c r="L52" s="240"/>
      <c r="M52" s="238"/>
    </row>
    <row r="53" spans="1:13" s="93" customFormat="1" ht="15.75" x14ac:dyDescent="0.25">
      <c r="A53" s="108"/>
      <c r="B53" s="109"/>
      <c r="C53" s="109"/>
      <c r="D53" s="109"/>
      <c r="E53" s="105"/>
      <c r="F53" s="106"/>
      <c r="G53" s="107"/>
      <c r="H53" s="178" t="str">
        <f>IF(B53="","",DATEDIF('Angaben Personal'!B53,'Stammdaten Meldebogen'!$H$4,"Y"))</f>
        <v/>
      </c>
      <c r="J53" s="240"/>
      <c r="K53" s="240"/>
      <c r="L53" s="240"/>
      <c r="M53" s="238"/>
    </row>
    <row r="54" spans="1:13" s="93" customFormat="1" ht="15.75" x14ac:dyDescent="0.25">
      <c r="A54" s="108"/>
      <c r="B54" s="109"/>
      <c r="C54" s="109"/>
      <c r="D54" s="109"/>
      <c r="E54" s="105"/>
      <c r="F54" s="106"/>
      <c r="G54" s="107"/>
      <c r="H54" s="178" t="str">
        <f>IF(B54="","",DATEDIF('Angaben Personal'!B54,'Stammdaten Meldebogen'!$H$4,"Y"))</f>
        <v/>
      </c>
      <c r="J54" s="240"/>
      <c r="K54" s="240"/>
      <c r="L54" s="240"/>
      <c r="M54" s="238"/>
    </row>
    <row r="55" spans="1:13" s="93" customFormat="1" ht="15.75" customHeight="1" x14ac:dyDescent="0.25">
      <c r="A55" s="343" t="s">
        <v>164</v>
      </c>
      <c r="B55" s="343"/>
      <c r="C55" s="343"/>
      <c r="D55" s="191"/>
      <c r="E55" s="341" t="s">
        <v>60</v>
      </c>
      <c r="F55" s="341"/>
      <c r="G55" s="190">
        <f>SUM(G51:G54)</f>
        <v>0</v>
      </c>
      <c r="J55" s="240"/>
      <c r="K55" s="240"/>
      <c r="L55" s="240"/>
      <c r="M55" s="238"/>
    </row>
    <row r="56" spans="1:13" s="93" customFormat="1" ht="15.75" customHeight="1" x14ac:dyDescent="0.25">
      <c r="A56" s="344"/>
      <c r="B56" s="344"/>
      <c r="C56" s="344"/>
      <c r="D56" s="192"/>
      <c r="E56" s="342" t="s">
        <v>211</v>
      </c>
      <c r="F56" s="342"/>
      <c r="G56" s="335">
        <f>IF(Zusammenfassung!B18&gt;0,IF((Zusammenfassung!B18*20%)&gt;(B45*1.5),B45*1.5,Zusammenfassung!B18*20%),0)</f>
        <v>0</v>
      </c>
      <c r="J56" s="240"/>
      <c r="K56" s="240"/>
      <c r="L56" s="240"/>
      <c r="M56" s="238"/>
    </row>
    <row r="57" spans="1:13" s="93" customFormat="1" ht="15.75" customHeight="1" x14ac:dyDescent="0.25">
      <c r="A57" s="344"/>
      <c r="B57" s="344"/>
      <c r="C57" s="344"/>
      <c r="D57" s="192"/>
      <c r="E57" s="342"/>
      <c r="F57" s="342"/>
      <c r="G57" s="336"/>
      <c r="H57" s="163"/>
      <c r="J57" s="241">
        <f>G56</f>
        <v>0</v>
      </c>
      <c r="K57" s="240"/>
      <c r="L57" s="240"/>
      <c r="M57" s="238"/>
    </row>
    <row r="58" spans="1:13" s="93" customFormat="1" ht="21" customHeight="1" x14ac:dyDescent="0.25">
      <c r="A58" s="344"/>
      <c r="B58" s="344"/>
      <c r="C58" s="344"/>
      <c r="D58" s="192"/>
      <c r="E58" s="342"/>
      <c r="F58" s="342"/>
      <c r="G58" s="337"/>
      <c r="J58" s="240"/>
      <c r="K58" s="240"/>
      <c r="L58" s="240"/>
      <c r="M58" s="238"/>
    </row>
    <row r="59" spans="1:13" s="93" customFormat="1" ht="15.75" x14ac:dyDescent="0.25">
      <c r="A59" s="344"/>
      <c r="B59" s="344"/>
      <c r="C59" s="344"/>
      <c r="D59" s="186"/>
      <c r="E59" s="346" t="s">
        <v>140</v>
      </c>
      <c r="F59" s="346"/>
      <c r="G59" s="190">
        <f>G55-G56</f>
        <v>0</v>
      </c>
      <c r="J59" s="240"/>
      <c r="K59" s="240"/>
      <c r="L59" s="240"/>
      <c r="M59" s="238"/>
    </row>
    <row r="60" spans="1:13" s="93" customFormat="1" ht="15.75" x14ac:dyDescent="0.25">
      <c r="A60" s="185"/>
      <c r="B60" s="186"/>
      <c r="C60" s="186"/>
      <c r="D60" s="186"/>
      <c r="E60" s="186"/>
      <c r="F60" s="186"/>
      <c r="G60" s="136"/>
      <c r="J60" s="240"/>
      <c r="K60" s="240"/>
      <c r="L60" s="240"/>
      <c r="M60" s="238"/>
    </row>
    <row r="61" spans="1:13" s="93" customFormat="1" ht="15.75" x14ac:dyDescent="0.25">
      <c r="A61" s="185"/>
      <c r="B61" s="186"/>
      <c r="C61" s="186"/>
      <c r="D61" s="186"/>
      <c r="E61" s="186"/>
      <c r="F61" s="186"/>
      <c r="G61" s="136"/>
      <c r="J61" s="240" t="s">
        <v>57</v>
      </c>
      <c r="K61" s="240"/>
      <c r="L61" s="240"/>
      <c r="M61" s="238"/>
    </row>
    <row r="62" spans="1:13" s="93" customFormat="1" ht="34.5" customHeight="1" x14ac:dyDescent="0.25">
      <c r="A62" s="338" t="s">
        <v>222</v>
      </c>
      <c r="B62" s="339"/>
      <c r="C62" s="339"/>
      <c r="D62" s="339"/>
      <c r="E62" s="339"/>
      <c r="F62" s="339"/>
      <c r="G62" s="340"/>
      <c r="J62" s="240" t="s">
        <v>73</v>
      </c>
      <c r="K62" s="240"/>
      <c r="L62" s="240"/>
      <c r="M62" s="238"/>
    </row>
    <row r="63" spans="1:13" s="93" customFormat="1" ht="32.25" customHeight="1" x14ac:dyDescent="0.25">
      <c r="A63" s="161" t="s">
        <v>55</v>
      </c>
      <c r="B63" s="160" t="s">
        <v>98</v>
      </c>
      <c r="C63" s="160" t="s">
        <v>56</v>
      </c>
      <c r="D63" s="160" t="s">
        <v>146</v>
      </c>
      <c r="E63" s="161" t="s">
        <v>57</v>
      </c>
      <c r="F63" s="160" t="s">
        <v>151</v>
      </c>
      <c r="G63" s="160" t="s">
        <v>162</v>
      </c>
      <c r="J63" s="240" t="s">
        <v>74</v>
      </c>
      <c r="K63" s="240"/>
      <c r="L63" s="240"/>
      <c r="M63" s="238"/>
    </row>
    <row r="64" spans="1:13" s="93" customFormat="1" ht="15.75" x14ac:dyDescent="0.25">
      <c r="A64" s="103"/>
      <c r="B64" s="104"/>
      <c r="C64" s="104"/>
      <c r="D64" s="104"/>
      <c r="E64" s="105"/>
      <c r="F64" s="104"/>
      <c r="G64" s="107"/>
      <c r="H64" s="178" t="str">
        <f>IF(B64="","",DATEDIF('Angaben Personal'!B64,'Stammdaten Meldebogen'!$H$4,"Y"))</f>
        <v/>
      </c>
      <c r="J64" s="240" t="s">
        <v>75</v>
      </c>
      <c r="K64" s="240"/>
      <c r="L64" s="240"/>
      <c r="M64" s="238"/>
    </row>
    <row r="65" spans="1:13" s="93" customFormat="1" ht="15.75" x14ac:dyDescent="0.25">
      <c r="A65" s="103"/>
      <c r="B65" s="104"/>
      <c r="C65" s="104"/>
      <c r="D65" s="104"/>
      <c r="E65" s="105"/>
      <c r="F65" s="104"/>
      <c r="G65" s="107"/>
      <c r="H65" s="178" t="str">
        <f>IF(B65="","",DATEDIF('Angaben Personal'!B65,'Stammdaten Meldebogen'!$H$4,"Y"))</f>
        <v/>
      </c>
      <c r="J65" s="240" t="s">
        <v>76</v>
      </c>
      <c r="K65" s="240"/>
      <c r="L65" s="240"/>
      <c r="M65" s="238"/>
    </row>
    <row r="66" spans="1:13" s="93" customFormat="1" ht="15.75" x14ac:dyDescent="0.25">
      <c r="A66" s="103"/>
      <c r="B66" s="104"/>
      <c r="C66" s="104"/>
      <c r="D66" s="104"/>
      <c r="E66" s="105"/>
      <c r="F66" s="104"/>
      <c r="G66" s="107"/>
      <c r="H66" s="178" t="str">
        <f>IF(B66="","",DATEDIF('Angaben Personal'!B66,'Stammdaten Meldebogen'!$H$4,"Y"))</f>
        <v/>
      </c>
      <c r="J66" s="240" t="s">
        <v>77</v>
      </c>
      <c r="K66" s="240"/>
      <c r="L66" s="240"/>
      <c r="M66" s="238"/>
    </row>
    <row r="67" spans="1:13" s="93" customFormat="1" ht="15.75" x14ac:dyDescent="0.25">
      <c r="A67" s="103"/>
      <c r="B67" s="104"/>
      <c r="C67" s="104"/>
      <c r="D67" s="104"/>
      <c r="E67" s="105"/>
      <c r="F67" s="104"/>
      <c r="G67" s="107"/>
      <c r="H67" s="178" t="str">
        <f>IF(B67="","",DATEDIF('Angaben Personal'!B67,'Stammdaten Meldebogen'!$H$4,"Y"))</f>
        <v/>
      </c>
      <c r="J67" s="240" t="s">
        <v>78</v>
      </c>
      <c r="K67" s="240"/>
      <c r="L67" s="240"/>
      <c r="M67" s="238"/>
    </row>
    <row r="68" spans="1:13" s="93" customFormat="1" ht="15.75" x14ac:dyDescent="0.25">
      <c r="A68" s="103"/>
      <c r="B68" s="104"/>
      <c r="C68" s="104"/>
      <c r="D68" s="104"/>
      <c r="E68" s="105"/>
      <c r="F68" s="104"/>
      <c r="G68" s="107"/>
      <c r="H68" s="178" t="str">
        <f>IF(B68="","",DATEDIF('Angaben Personal'!B68,'Stammdaten Meldebogen'!$H$4,"Y"))</f>
        <v/>
      </c>
      <c r="J68" s="240" t="s">
        <v>79</v>
      </c>
      <c r="K68" s="240"/>
      <c r="L68" s="240"/>
      <c r="M68" s="238"/>
    </row>
    <row r="69" spans="1:13" s="93" customFormat="1" ht="15.75" x14ac:dyDescent="0.25">
      <c r="A69" s="108"/>
      <c r="B69" s="109"/>
      <c r="C69" s="109"/>
      <c r="D69" s="109"/>
      <c r="E69" s="105"/>
      <c r="F69" s="104"/>
      <c r="G69" s="107"/>
      <c r="H69" s="178" t="str">
        <f>IF(B69="","",DATEDIF('Angaben Personal'!B69,'Stammdaten Meldebogen'!$H$4,"Y"))</f>
        <v/>
      </c>
      <c r="J69" s="240" t="s">
        <v>207</v>
      </c>
      <c r="K69" s="240"/>
      <c r="L69" s="240"/>
      <c r="M69" s="238"/>
    </row>
    <row r="70" spans="1:13" s="93" customFormat="1" ht="15.75" x14ac:dyDescent="0.25">
      <c r="A70" s="108"/>
      <c r="B70" s="109"/>
      <c r="C70" s="109"/>
      <c r="D70" s="109"/>
      <c r="E70" s="105"/>
      <c r="F70" s="104"/>
      <c r="G70" s="107"/>
      <c r="H70" s="178" t="str">
        <f>IF(B70="","",DATEDIF('Angaben Personal'!B70,'Stammdaten Meldebogen'!$H$4,"Y"))</f>
        <v/>
      </c>
      <c r="J70" s="240" t="s">
        <v>208</v>
      </c>
      <c r="K70" s="240"/>
      <c r="L70" s="240"/>
      <c r="M70" s="238"/>
    </row>
    <row r="71" spans="1:13" s="93" customFormat="1" ht="15.75" x14ac:dyDescent="0.25">
      <c r="A71" s="108"/>
      <c r="B71" s="109"/>
      <c r="C71" s="109"/>
      <c r="D71" s="109"/>
      <c r="E71" s="105"/>
      <c r="F71" s="104"/>
      <c r="G71" s="107"/>
      <c r="H71" s="178" t="str">
        <f>IF(B71="","",DATEDIF('Angaben Personal'!B71,'Stammdaten Meldebogen'!$H$4,"Y"))</f>
        <v/>
      </c>
      <c r="J71" s="240" t="s">
        <v>80</v>
      </c>
      <c r="K71" s="240"/>
      <c r="L71" s="240"/>
      <c r="M71" s="238"/>
    </row>
    <row r="72" spans="1:13" s="93" customFormat="1" ht="15.75" x14ac:dyDescent="0.25">
      <c r="A72" s="108"/>
      <c r="B72" s="109"/>
      <c r="C72" s="109"/>
      <c r="D72" s="109"/>
      <c r="E72" s="105"/>
      <c r="F72" s="104"/>
      <c r="G72" s="107"/>
      <c r="H72" s="178" t="str">
        <f>IF(B72="","",DATEDIF('Angaben Personal'!B72,'Stammdaten Meldebogen'!$H$4,"Y"))</f>
        <v/>
      </c>
      <c r="J72" s="240" t="s">
        <v>81</v>
      </c>
      <c r="K72" s="240"/>
      <c r="L72" s="240"/>
      <c r="M72" s="238"/>
    </row>
    <row r="73" spans="1:13" s="93" customFormat="1" ht="15.75" customHeight="1" x14ac:dyDescent="0.25">
      <c r="A73" s="343" t="s">
        <v>219</v>
      </c>
      <c r="B73" s="343"/>
      <c r="C73" s="343"/>
      <c r="D73" s="186"/>
      <c r="E73" s="341" t="s">
        <v>60</v>
      </c>
      <c r="F73" s="341"/>
      <c r="G73" s="190">
        <f>SUM(G64:G72)</f>
        <v>0</v>
      </c>
      <c r="J73" s="238" t="s">
        <v>209</v>
      </c>
      <c r="K73" s="240"/>
      <c r="L73" s="240"/>
      <c r="M73" s="238"/>
    </row>
    <row r="74" spans="1:13" s="93" customFormat="1" ht="39.75" customHeight="1" x14ac:dyDescent="0.25">
      <c r="A74" s="344"/>
      <c r="B74" s="344"/>
      <c r="C74" s="344"/>
      <c r="D74" s="186"/>
      <c r="E74" s="345" t="s">
        <v>218</v>
      </c>
      <c r="F74" s="345"/>
      <c r="G74" s="190">
        <f>Zusammenfassung!B14*25%</f>
        <v>0</v>
      </c>
      <c r="J74" s="238" t="s">
        <v>210</v>
      </c>
      <c r="K74" s="240"/>
      <c r="L74" s="240"/>
      <c r="M74" s="238"/>
    </row>
    <row r="75" spans="1:13" s="93" customFormat="1" ht="26.25" customHeight="1" x14ac:dyDescent="0.25">
      <c r="A75" s="344"/>
      <c r="B75" s="344"/>
      <c r="C75" s="344"/>
      <c r="D75" s="186"/>
      <c r="E75" s="345" t="s">
        <v>153</v>
      </c>
      <c r="F75" s="345"/>
      <c r="G75" s="190">
        <f>IF(G73&lt;G74,G73,G74)</f>
        <v>0</v>
      </c>
      <c r="J75" s="240"/>
      <c r="K75" s="240"/>
      <c r="L75" s="240"/>
      <c r="M75" s="238"/>
    </row>
    <row r="76" spans="1:13" s="93" customFormat="1" ht="15.75" x14ac:dyDescent="0.25">
      <c r="A76" s="344"/>
      <c r="B76" s="344"/>
      <c r="C76" s="344"/>
      <c r="D76" s="187"/>
      <c r="E76" s="187"/>
      <c r="F76" s="186"/>
      <c r="G76" s="136"/>
      <c r="J76" s="240"/>
      <c r="K76" s="240"/>
      <c r="L76" s="240"/>
      <c r="M76" s="238"/>
    </row>
    <row r="77" spans="1:13" s="93" customFormat="1" ht="15.75" x14ac:dyDescent="0.25">
      <c r="A77" s="192"/>
      <c r="B77" s="192"/>
      <c r="C77" s="192"/>
      <c r="D77" s="186"/>
      <c r="E77" s="186"/>
      <c r="F77" s="186"/>
      <c r="G77" s="136"/>
      <c r="J77" s="240"/>
      <c r="K77" s="240"/>
      <c r="L77" s="240"/>
      <c r="M77" s="238"/>
    </row>
    <row r="78" spans="1:13" s="93" customFormat="1" ht="15.75" x14ac:dyDescent="0.25">
      <c r="A78" s="185"/>
      <c r="B78" s="186"/>
      <c r="C78" s="186"/>
      <c r="D78" s="186"/>
      <c r="E78" s="186"/>
      <c r="F78" s="186"/>
      <c r="G78" s="136"/>
      <c r="J78" s="240"/>
      <c r="K78" s="240"/>
      <c r="L78" s="240"/>
      <c r="M78" s="238"/>
    </row>
    <row r="79" spans="1:13" s="93" customFormat="1" ht="15.75" x14ac:dyDescent="0.25">
      <c r="A79" s="133"/>
      <c r="B79" s="134"/>
      <c r="C79" s="134"/>
      <c r="D79" s="173"/>
      <c r="E79" s="174"/>
      <c r="F79" s="174"/>
      <c r="G79" s="135"/>
      <c r="J79" s="240"/>
      <c r="K79" s="240"/>
      <c r="L79" s="240"/>
      <c r="M79" s="238"/>
    </row>
    <row r="80" spans="1:13" s="93" customFormat="1" ht="15.75" x14ac:dyDescent="0.25">
      <c r="A80" s="175"/>
      <c r="B80" s="176"/>
      <c r="C80" s="176"/>
      <c r="D80" s="176"/>
      <c r="E80" s="176"/>
      <c r="F80" s="176"/>
      <c r="G80" s="136"/>
      <c r="J80" s="240"/>
      <c r="K80" s="240"/>
      <c r="L80" s="240"/>
      <c r="M80" s="238"/>
    </row>
    <row r="81" spans="1:13" x14ac:dyDescent="0.25">
      <c r="A81" s="116"/>
      <c r="B81" s="116"/>
      <c r="C81" s="116"/>
      <c r="D81" s="116"/>
      <c r="E81" s="116"/>
      <c r="F81" s="116"/>
      <c r="G81" s="116"/>
      <c r="J81" s="240"/>
      <c r="K81" s="240"/>
      <c r="L81" s="240"/>
      <c r="M81" s="238"/>
    </row>
    <row r="82" spans="1:13" ht="18.75" x14ac:dyDescent="0.3">
      <c r="A82" s="357" t="s">
        <v>129</v>
      </c>
      <c r="B82" s="358"/>
      <c r="C82" s="358"/>
      <c r="D82" s="358"/>
      <c r="E82" s="358"/>
      <c r="F82" s="358"/>
      <c r="G82" s="359"/>
      <c r="J82" s="240"/>
      <c r="K82" s="240"/>
      <c r="L82" s="240"/>
      <c r="M82" s="238"/>
    </row>
    <row r="83" spans="1:13" ht="33.75" x14ac:dyDescent="0.25">
      <c r="A83" s="101" t="s">
        <v>55</v>
      </c>
      <c r="B83" s="160" t="s">
        <v>98</v>
      </c>
      <c r="C83" s="102" t="s">
        <v>56</v>
      </c>
      <c r="D83" s="102" t="s">
        <v>147</v>
      </c>
      <c r="E83" s="101" t="s">
        <v>57</v>
      </c>
      <c r="F83" s="102" t="s">
        <v>148</v>
      </c>
      <c r="G83" s="102" t="s">
        <v>59</v>
      </c>
      <c r="J83" s="243" t="s">
        <v>58</v>
      </c>
      <c r="K83" s="240"/>
      <c r="L83" s="240"/>
      <c r="M83" s="238"/>
    </row>
    <row r="84" spans="1:13" ht="15.75" x14ac:dyDescent="0.25">
      <c r="A84" s="108"/>
      <c r="B84" s="167"/>
      <c r="C84" s="109"/>
      <c r="D84" s="109"/>
      <c r="E84" s="105"/>
      <c r="F84" s="111"/>
      <c r="G84" s="112"/>
      <c r="J84" s="244" t="s">
        <v>68</v>
      </c>
      <c r="K84" s="240"/>
      <c r="L84" s="240"/>
      <c r="M84" s="238"/>
    </row>
    <row r="85" spans="1:13" ht="15.75" customHeight="1" x14ac:dyDescent="0.25">
      <c r="A85" s="108"/>
      <c r="B85" s="167"/>
      <c r="C85" s="110"/>
      <c r="D85" s="110"/>
      <c r="E85" s="105"/>
      <c r="F85" s="111"/>
      <c r="G85" s="112"/>
      <c r="J85" s="244" t="s">
        <v>69</v>
      </c>
      <c r="K85" s="240"/>
      <c r="L85" s="240"/>
      <c r="M85" s="238"/>
    </row>
    <row r="86" spans="1:13" ht="15.75" x14ac:dyDescent="0.25">
      <c r="A86" s="108"/>
      <c r="B86" s="167"/>
      <c r="C86" s="110"/>
      <c r="D86" s="110"/>
      <c r="E86" s="105"/>
      <c r="F86" s="111"/>
      <c r="G86" s="112"/>
      <c r="J86" s="244" t="s">
        <v>67</v>
      </c>
      <c r="K86" s="240"/>
      <c r="L86" s="240"/>
      <c r="M86" s="238"/>
    </row>
    <row r="87" spans="1:13" s="93" customFormat="1" ht="15.75" x14ac:dyDescent="0.25">
      <c r="A87" s="108"/>
      <c r="B87" s="167"/>
      <c r="C87" s="110"/>
      <c r="D87" s="110"/>
      <c r="E87" s="105"/>
      <c r="F87" s="111"/>
      <c r="G87" s="112"/>
      <c r="J87" s="244"/>
      <c r="K87" s="240"/>
      <c r="L87" s="240"/>
      <c r="M87" s="238"/>
    </row>
    <row r="88" spans="1:13" s="93" customFormat="1" ht="15.75" x14ac:dyDescent="0.25">
      <c r="A88" s="108"/>
      <c r="B88" s="167"/>
      <c r="C88" s="110"/>
      <c r="D88" s="110"/>
      <c r="E88" s="105"/>
      <c r="F88" s="111"/>
      <c r="G88" s="112"/>
      <c r="J88" s="244"/>
      <c r="K88" s="240"/>
      <c r="L88" s="240"/>
      <c r="M88" s="238"/>
    </row>
    <row r="89" spans="1:13" s="93" customFormat="1" ht="15.75" x14ac:dyDescent="0.25">
      <c r="A89" s="108"/>
      <c r="B89" s="167"/>
      <c r="C89" s="110"/>
      <c r="D89" s="110"/>
      <c r="E89" s="105"/>
      <c r="F89" s="111"/>
      <c r="G89" s="112"/>
      <c r="J89" s="244"/>
      <c r="K89" s="240"/>
      <c r="L89" s="240"/>
      <c r="M89" s="238"/>
    </row>
    <row r="90" spans="1:13" ht="15.75" x14ac:dyDescent="0.25">
      <c r="A90" s="108"/>
      <c r="B90" s="167"/>
      <c r="C90" s="110"/>
      <c r="D90" s="110"/>
      <c r="E90" s="105"/>
      <c r="F90" s="111"/>
      <c r="G90" s="112"/>
      <c r="J90" s="240"/>
      <c r="K90" s="240"/>
      <c r="L90" s="240"/>
      <c r="M90" s="238"/>
    </row>
    <row r="91" spans="1:13" ht="15.75" x14ac:dyDescent="0.25">
      <c r="A91" s="108"/>
      <c r="B91" s="167"/>
      <c r="C91" s="110"/>
      <c r="D91" s="110"/>
      <c r="E91" s="105"/>
      <c r="F91" s="111"/>
      <c r="G91" s="112"/>
      <c r="J91" s="240"/>
      <c r="K91" s="240"/>
      <c r="L91" s="240"/>
      <c r="M91" s="238"/>
    </row>
    <row r="92" spans="1:13" ht="15.75" x14ac:dyDescent="0.25">
      <c r="A92" s="108"/>
      <c r="B92" s="167"/>
      <c r="C92" s="110"/>
      <c r="D92" s="110"/>
      <c r="E92" s="105"/>
      <c r="F92" s="111"/>
      <c r="G92" s="112"/>
      <c r="J92" s="240"/>
      <c r="K92" s="240"/>
      <c r="L92" s="240"/>
      <c r="M92" s="238"/>
    </row>
    <row r="93" spans="1:13" ht="15.75" x14ac:dyDescent="0.25">
      <c r="A93" s="137"/>
      <c r="B93" s="138"/>
      <c r="C93" s="138"/>
      <c r="D93" s="138"/>
      <c r="E93" s="138"/>
      <c r="F93" s="139" t="s">
        <v>60</v>
      </c>
      <c r="G93" s="132">
        <f>SUM(G84:G92)</f>
        <v>0</v>
      </c>
      <c r="J93" s="240"/>
      <c r="K93" s="240"/>
      <c r="L93" s="240"/>
      <c r="M93" s="238"/>
    </row>
    <row r="94" spans="1:13" s="93" customFormat="1" ht="15.75" x14ac:dyDescent="0.25">
      <c r="A94" s="137"/>
      <c r="B94" s="138"/>
      <c r="C94" s="138"/>
      <c r="D94" s="138"/>
      <c r="E94" s="138"/>
      <c r="F94" s="139"/>
      <c r="G94" s="148"/>
      <c r="J94" s="240"/>
      <c r="K94" s="240"/>
      <c r="L94" s="240"/>
      <c r="M94" s="238"/>
    </row>
    <row r="95" spans="1:13" s="93" customFormat="1" ht="15.75" x14ac:dyDescent="0.25">
      <c r="A95" s="137"/>
      <c r="B95" s="138"/>
      <c r="C95" s="138"/>
      <c r="D95" s="138"/>
      <c r="E95" s="138"/>
      <c r="F95" s="139"/>
      <c r="G95" s="148"/>
      <c r="J95" s="240"/>
      <c r="K95" s="240"/>
      <c r="L95" s="240"/>
      <c r="M95" s="238"/>
    </row>
    <row r="96" spans="1:13" s="93" customFormat="1" ht="15.75" x14ac:dyDescent="0.25">
      <c r="A96" s="137"/>
      <c r="B96" s="138"/>
      <c r="C96" s="138"/>
      <c r="D96" s="138"/>
      <c r="E96" s="138"/>
      <c r="F96" s="139"/>
      <c r="G96" s="148"/>
      <c r="J96" s="245" t="s">
        <v>58</v>
      </c>
      <c r="K96" s="240"/>
      <c r="L96" s="240"/>
      <c r="M96" s="238"/>
    </row>
    <row r="97" spans="1:13" s="93" customFormat="1" ht="18.75" x14ac:dyDescent="0.3">
      <c r="A97" s="357" t="s">
        <v>128</v>
      </c>
      <c r="B97" s="358"/>
      <c r="C97" s="358"/>
      <c r="D97" s="358"/>
      <c r="E97" s="358"/>
      <c r="F97" s="358"/>
      <c r="G97" s="359"/>
      <c r="J97" s="246" t="s">
        <v>70</v>
      </c>
      <c r="K97" s="240"/>
      <c r="L97" s="240"/>
      <c r="M97" s="238"/>
    </row>
    <row r="98" spans="1:13" s="93" customFormat="1" ht="33.75" x14ac:dyDescent="0.25">
      <c r="A98" s="101" t="s">
        <v>55</v>
      </c>
      <c r="B98" s="160" t="s">
        <v>98</v>
      </c>
      <c r="C98" s="102" t="s">
        <v>56</v>
      </c>
      <c r="D98" s="102" t="s">
        <v>147</v>
      </c>
      <c r="E98" s="101" t="s">
        <v>57</v>
      </c>
      <c r="F98" s="102" t="s">
        <v>148</v>
      </c>
      <c r="G98" s="102" t="s">
        <v>59</v>
      </c>
      <c r="J98" s="246" t="s">
        <v>71</v>
      </c>
      <c r="K98" s="240"/>
      <c r="L98" s="240"/>
      <c r="M98" s="238"/>
    </row>
    <row r="99" spans="1:13" s="93" customFormat="1" ht="15.75" x14ac:dyDescent="0.25">
      <c r="A99" s="108"/>
      <c r="B99" s="167"/>
      <c r="C99" s="109"/>
      <c r="D99" s="109"/>
      <c r="E99" s="110"/>
      <c r="F99" s="111"/>
      <c r="G99" s="112"/>
      <c r="J99" s="246" t="s">
        <v>72</v>
      </c>
      <c r="K99" s="240"/>
      <c r="L99" s="240"/>
      <c r="M99" s="238"/>
    </row>
    <row r="100" spans="1:13" s="93" customFormat="1" ht="15.75" x14ac:dyDescent="0.25">
      <c r="A100" s="108"/>
      <c r="B100" s="167"/>
      <c r="C100" s="110"/>
      <c r="D100" s="110"/>
      <c r="E100" s="110"/>
      <c r="F100" s="111"/>
      <c r="G100" s="112"/>
      <c r="J100" s="246" t="s">
        <v>67</v>
      </c>
      <c r="K100" s="240"/>
      <c r="L100" s="240"/>
      <c r="M100" s="238"/>
    </row>
    <row r="101" spans="1:13" s="93" customFormat="1" ht="15.75" x14ac:dyDescent="0.25">
      <c r="A101" s="108"/>
      <c r="B101" s="167"/>
      <c r="C101" s="110"/>
      <c r="D101" s="110"/>
      <c r="E101" s="110"/>
      <c r="F101" s="111"/>
      <c r="G101" s="112"/>
      <c r="J101" s="246"/>
      <c r="K101" s="240"/>
      <c r="L101" s="240"/>
      <c r="M101" s="238"/>
    </row>
    <row r="102" spans="1:13" s="93" customFormat="1" ht="15.75" x14ac:dyDescent="0.25">
      <c r="A102" s="108"/>
      <c r="B102" s="167"/>
      <c r="C102" s="110"/>
      <c r="D102" s="110"/>
      <c r="E102" s="110"/>
      <c r="F102" s="111"/>
      <c r="G102" s="112"/>
      <c r="J102" s="246"/>
      <c r="K102" s="240"/>
      <c r="L102" s="240"/>
      <c r="M102" s="238"/>
    </row>
    <row r="103" spans="1:13" s="93" customFormat="1" ht="15.75" x14ac:dyDescent="0.25">
      <c r="A103" s="108"/>
      <c r="B103" s="167"/>
      <c r="C103" s="110"/>
      <c r="D103" s="110"/>
      <c r="E103" s="110"/>
      <c r="F103" s="111"/>
      <c r="G103" s="112"/>
      <c r="J103" s="240"/>
      <c r="K103" s="240"/>
      <c r="L103" s="240"/>
      <c r="M103" s="238"/>
    </row>
    <row r="104" spans="1:13" s="93" customFormat="1" ht="15.75" x14ac:dyDescent="0.25">
      <c r="A104" s="108"/>
      <c r="B104" s="167"/>
      <c r="C104" s="110"/>
      <c r="D104" s="110"/>
      <c r="E104" s="110"/>
      <c r="F104" s="111"/>
      <c r="G104" s="112"/>
      <c r="J104" s="240"/>
      <c r="K104" s="240"/>
      <c r="L104" s="240"/>
      <c r="M104" s="238"/>
    </row>
    <row r="105" spans="1:13" s="93" customFormat="1" ht="15.75" x14ac:dyDescent="0.25">
      <c r="A105" s="108"/>
      <c r="B105" s="167"/>
      <c r="C105" s="110"/>
      <c r="D105" s="110"/>
      <c r="E105" s="110"/>
      <c r="F105" s="111"/>
      <c r="G105" s="112"/>
      <c r="J105" s="240"/>
      <c r="K105" s="240"/>
      <c r="L105" s="240"/>
      <c r="M105" s="238"/>
    </row>
    <row r="106" spans="1:13" s="93" customFormat="1" ht="15.75" x14ac:dyDescent="0.25">
      <c r="A106" s="108"/>
      <c r="B106" s="167"/>
      <c r="C106" s="110"/>
      <c r="D106" s="110"/>
      <c r="E106" s="110"/>
      <c r="F106" s="111"/>
      <c r="G106" s="112"/>
      <c r="J106" s="242"/>
      <c r="K106" s="242"/>
      <c r="L106" s="242"/>
      <c r="M106" s="239"/>
    </row>
    <row r="107" spans="1:13" s="93" customFormat="1" ht="15.75" x14ac:dyDescent="0.25">
      <c r="A107" s="137"/>
      <c r="B107" s="138"/>
      <c r="C107" s="138"/>
      <c r="D107" s="138"/>
      <c r="E107" s="138"/>
      <c r="F107" s="139" t="s">
        <v>60</v>
      </c>
      <c r="G107" s="132">
        <f>SUM(G99:G106)</f>
        <v>0</v>
      </c>
      <c r="J107" s="242"/>
      <c r="K107" s="242"/>
      <c r="L107" s="242"/>
      <c r="M107" s="239"/>
    </row>
    <row r="108" spans="1:13" s="93" customFormat="1" ht="15.75" x14ac:dyDescent="0.25">
      <c r="A108" s="137"/>
      <c r="B108" s="138"/>
      <c r="C108" s="138"/>
      <c r="D108" s="138"/>
      <c r="E108" s="138"/>
      <c r="F108" s="139"/>
      <c r="G108" s="148"/>
      <c r="J108" s="242"/>
      <c r="K108" s="242"/>
      <c r="L108" s="242"/>
      <c r="M108" s="239"/>
    </row>
    <row r="109" spans="1:13" s="93" customFormat="1" ht="15.75" x14ac:dyDescent="0.25">
      <c r="A109" s="158" t="s">
        <v>84</v>
      </c>
      <c r="B109" s="138"/>
      <c r="C109" s="138"/>
      <c r="D109" s="138"/>
      <c r="E109" s="138"/>
      <c r="F109" s="139"/>
      <c r="G109" s="148"/>
      <c r="J109" s="242"/>
      <c r="K109" s="242"/>
      <c r="L109" s="242"/>
      <c r="M109" s="239"/>
    </row>
    <row r="110" spans="1:13" ht="54.75" customHeight="1" x14ac:dyDescent="0.25">
      <c r="A110" s="360" t="s">
        <v>149</v>
      </c>
      <c r="B110" s="360"/>
      <c r="C110" s="360"/>
      <c r="D110" s="360"/>
      <c r="E110" s="360"/>
      <c r="F110" s="360"/>
      <c r="G110" s="360"/>
    </row>
    <row r="111" spans="1:13" ht="27" customHeight="1" x14ac:dyDescent="0.25">
      <c r="A111" s="361" t="s">
        <v>63</v>
      </c>
      <c r="B111" s="361"/>
      <c r="C111" s="361"/>
      <c r="D111" s="361"/>
      <c r="E111" s="361"/>
      <c r="F111" s="361"/>
      <c r="G111" s="361"/>
    </row>
    <row r="112" spans="1:13" ht="6.75" customHeight="1" x14ac:dyDescent="0.25">
      <c r="A112" s="140"/>
      <c r="B112" s="141"/>
      <c r="C112" s="141"/>
      <c r="D112" s="141"/>
      <c r="E112" s="141"/>
      <c r="F112" s="141"/>
      <c r="G112" s="142"/>
    </row>
    <row r="113" spans="1:13" ht="27" customHeight="1" x14ac:dyDescent="0.25">
      <c r="A113" s="356" t="s">
        <v>150</v>
      </c>
      <c r="B113" s="356"/>
      <c r="C113" s="356"/>
      <c r="D113" s="356"/>
      <c r="E113" s="356"/>
      <c r="F113" s="356"/>
      <c r="G113" s="356"/>
    </row>
    <row r="114" spans="1:13" s="93" customFormat="1" ht="5.25" customHeight="1" x14ac:dyDescent="0.25">
      <c r="A114" s="208"/>
      <c r="B114" s="208"/>
      <c r="C114" s="208"/>
      <c r="D114" s="208"/>
      <c r="E114" s="208"/>
      <c r="F114" s="208"/>
      <c r="G114" s="208"/>
      <c r="J114" s="242"/>
      <c r="K114" s="242"/>
      <c r="L114" s="242"/>
      <c r="M114" s="239"/>
    </row>
    <row r="115" spans="1:13" s="93" customFormat="1" ht="27" customHeight="1" x14ac:dyDescent="0.25">
      <c r="A115" s="362" t="s">
        <v>168</v>
      </c>
      <c r="B115" s="362"/>
      <c r="C115" s="362"/>
      <c r="D115" s="362"/>
      <c r="E115" s="362"/>
      <c r="F115" s="362"/>
      <c r="G115" s="362"/>
      <c r="J115" s="242"/>
      <c r="K115" s="242"/>
      <c r="L115" s="242"/>
      <c r="M115" s="239"/>
    </row>
    <row r="116" spans="1:13" ht="3.75" customHeight="1" x14ac:dyDescent="0.25">
      <c r="A116" s="143"/>
      <c r="B116" s="144"/>
      <c r="C116" s="144"/>
      <c r="D116" s="144"/>
      <c r="E116" s="144"/>
      <c r="F116" s="144"/>
      <c r="G116" s="144"/>
    </row>
    <row r="117" spans="1:13" ht="27" customHeight="1" x14ac:dyDescent="0.25">
      <c r="A117" s="351" t="s">
        <v>166</v>
      </c>
      <c r="B117" s="351"/>
      <c r="C117" s="351"/>
      <c r="D117" s="351"/>
      <c r="E117" s="351"/>
      <c r="F117" s="351"/>
      <c r="G117" s="351"/>
    </row>
  </sheetData>
  <sheetProtection password="CCF3" sheet="1" objects="1" scenarios="1"/>
  <mergeCells count="34">
    <mergeCell ref="B40:D40"/>
    <mergeCell ref="A1:G1"/>
    <mergeCell ref="D30:F30"/>
    <mergeCell ref="A4:G4"/>
    <mergeCell ref="A41:F41"/>
    <mergeCell ref="E29:F29"/>
    <mergeCell ref="A6:G6"/>
    <mergeCell ref="B34:D34"/>
    <mergeCell ref="B35:D35"/>
    <mergeCell ref="B37:D37"/>
    <mergeCell ref="B38:D38"/>
    <mergeCell ref="B39:D39"/>
    <mergeCell ref="A113:G113"/>
    <mergeCell ref="A117:G117"/>
    <mergeCell ref="A82:G82"/>
    <mergeCell ref="A97:G97"/>
    <mergeCell ref="A110:G110"/>
    <mergeCell ref="A111:G111"/>
    <mergeCell ref="A115:G115"/>
    <mergeCell ref="A42:G42"/>
    <mergeCell ref="A44:G44"/>
    <mergeCell ref="A43:B43"/>
    <mergeCell ref="A47:G47"/>
    <mergeCell ref="A49:G49"/>
    <mergeCell ref="G56:G58"/>
    <mergeCell ref="A62:G62"/>
    <mergeCell ref="E73:F73"/>
    <mergeCell ref="E55:F55"/>
    <mergeCell ref="E56:F58"/>
    <mergeCell ref="A73:C76"/>
    <mergeCell ref="E74:F74"/>
    <mergeCell ref="E75:F75"/>
    <mergeCell ref="E59:F59"/>
    <mergeCell ref="A55:C59"/>
  </mergeCells>
  <dataValidations count="11">
    <dataValidation type="list" allowBlank="1" showInputMessage="1" showErrorMessage="1" sqref="F84:F92">
      <formula1>$J$84:$J$86</formula1>
    </dataValidation>
    <dataValidation type="list" allowBlank="1" showInputMessage="1" showErrorMessage="1" sqref="F99:F106">
      <formula1>$J$97:$J$100</formula1>
    </dataValidation>
    <dataValidation type="date" errorStyle="warning" allowBlank="1" showInputMessage="1" showErrorMessage="1" errorTitle="Geburtsjahr" error="Bitte prüfen Sie das eingegebene Geburtsjahr!" sqref="B8:B28 B51:B54 B64:B72">
      <formula1>14611</formula1>
      <formula2>44196</formula2>
    </dataValidation>
    <dataValidation allowBlank="1" showInputMessage="1" showErrorMessage="1" promptTitle="aktuelles Führungszeugnis" prompt="Das Führungszeungis sollte nicht älter als 5 Jahre sein!" sqref="D84:D92"/>
    <dataValidation allowBlank="1" showInputMessage="1" showErrorMessage="1" promptTitle="aktuelles Führungszeugnis" prompt="Das Führungszeugnis sollte nicht älter als 5 Jahre sein!" sqref="D99:D106"/>
    <dataValidation allowBlank="1" showInputMessage="1" showErrorMessage="1" promptTitle="Aktuelles Führungszeugnis" prompt="Das Führungszeugnis sollte nicht älter als 5 Jahre sein!" sqref="D8:D28 D51:D54 D64:D72"/>
    <dataValidation type="list" allowBlank="1" showInputMessage="1" showErrorMessage="1" sqref="F8:F28">
      <formula1>$K$8:$K$11</formula1>
    </dataValidation>
    <dataValidation type="list" allowBlank="1" showInputMessage="1" showErrorMessage="1" sqref="E51:E54">
      <formula1>$J$62:$J$74</formula1>
    </dataValidation>
    <dataValidation type="list" allowBlank="1" showInputMessage="1" showErrorMessage="1" sqref="F51:F54">
      <formula1>$J$51:$J$52</formula1>
    </dataValidation>
    <dataValidation type="list" allowBlank="1" showInputMessage="1" showErrorMessage="1" sqref="E85:E92">
      <formula1>$J$8:$J$25</formula1>
    </dataValidation>
    <dataValidation type="list" allowBlank="1" showInputMessage="1" showErrorMessage="1" sqref="E84 E8:E28">
      <formula1>$J$8:$J$23</formula1>
    </dataValidation>
  </dataValidations>
  <pageMargins left="0.70866141732283472" right="0.70866141732283472" top="0.78740157480314965" bottom="0.59055118110236227" header="0.31496062992125984" footer="0.11811023622047245"/>
  <pageSetup paperSize="9" scale="69" fitToHeight="2" orientation="landscape" r:id="rId1"/>
  <rowBreaks count="1" manualBreakCount="1">
    <brk id="7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FFFF00"/>
    <pageSetUpPr fitToPage="1"/>
  </sheetPr>
  <dimension ref="A1:I34"/>
  <sheetViews>
    <sheetView view="pageBreakPreview" zoomScaleNormal="100" zoomScaleSheetLayoutView="100" workbookViewId="0">
      <selection activeCell="D45" sqref="D45"/>
    </sheetView>
  </sheetViews>
  <sheetFormatPr baseColWidth="10" defaultRowHeight="15" x14ac:dyDescent="0.25"/>
  <cols>
    <col min="1" max="1" width="38.42578125" customWidth="1"/>
    <col min="2" max="2" width="14.5703125" bestFit="1" customWidth="1"/>
    <col min="3" max="3" width="11.42578125" customWidth="1"/>
    <col min="5" max="7" width="11.42578125" customWidth="1"/>
  </cols>
  <sheetData>
    <row r="1" spans="1:9" ht="18.75" x14ac:dyDescent="0.3">
      <c r="A1" s="72" t="s">
        <v>91</v>
      </c>
      <c r="B1" s="67"/>
      <c r="C1" s="67"/>
      <c r="D1" s="67"/>
      <c r="E1" s="67"/>
      <c r="F1" s="67"/>
      <c r="G1" s="67"/>
      <c r="H1" s="67"/>
      <c r="I1" s="67"/>
    </row>
    <row r="2" spans="1:9" s="93" customFormat="1" ht="16.5" customHeight="1" x14ac:dyDescent="0.25">
      <c r="A2" s="258" t="s">
        <v>214</v>
      </c>
      <c r="B2" s="262"/>
      <c r="C2" s="262"/>
      <c r="D2" s="67"/>
      <c r="E2" s="67"/>
      <c r="F2" s="67"/>
      <c r="G2" s="67"/>
      <c r="H2" s="67"/>
      <c r="I2" s="67"/>
    </row>
    <row r="3" spans="1:9" s="1" customFormat="1" x14ac:dyDescent="0.25">
      <c r="A3" s="67"/>
      <c r="B3" s="262"/>
      <c r="C3" s="262"/>
      <c r="D3" s="67"/>
      <c r="E3" s="67"/>
      <c r="F3" s="67"/>
      <c r="G3" s="67"/>
      <c r="H3" s="67"/>
      <c r="I3" s="67"/>
    </row>
    <row r="4" spans="1:9" ht="23.25" x14ac:dyDescent="0.35">
      <c r="A4" s="73"/>
      <c r="B4" s="372">
        <f>'Stammdaten Meldebogen'!B11:E11</f>
        <v>0</v>
      </c>
      <c r="C4" s="372"/>
      <c r="D4" s="372"/>
      <c r="E4" s="372"/>
      <c r="F4" s="372"/>
      <c r="G4" s="372"/>
      <c r="H4" s="372"/>
      <c r="I4" s="73"/>
    </row>
    <row r="5" spans="1:9" x14ac:dyDescent="0.25">
      <c r="A5" s="67"/>
      <c r="B5" s="67"/>
      <c r="C5" s="67"/>
      <c r="D5" s="67"/>
      <c r="E5" s="67"/>
      <c r="F5" s="67"/>
      <c r="G5" s="67"/>
      <c r="H5" s="67"/>
      <c r="I5" s="67"/>
    </row>
    <row r="6" spans="1:9" x14ac:dyDescent="0.25">
      <c r="A6" s="67"/>
      <c r="B6" s="74" t="s">
        <v>21</v>
      </c>
      <c r="C6" s="67"/>
      <c r="D6" s="67"/>
      <c r="E6" s="67"/>
      <c r="F6" s="67"/>
      <c r="G6" s="147"/>
      <c r="H6" s="373"/>
      <c r="I6" s="373"/>
    </row>
    <row r="7" spans="1:9" x14ac:dyDescent="0.25">
      <c r="A7" s="184" t="str">
        <f>IF('Gruppe 1'!D3="&lt;&lt;&lt;Auswahl treffen!","Gruppe 1",CONCATENATE("Gruppe 1 - ",'Gruppe 1'!B3))</f>
        <v>Gruppe 1</v>
      </c>
      <c r="B7" s="75" t="str">
        <f>'Gruppe 1'!I32</f>
        <v/>
      </c>
      <c r="C7" s="83" t="s">
        <v>23</v>
      </c>
      <c r="D7" s="79"/>
      <c r="E7" s="79"/>
      <c r="F7" s="67"/>
      <c r="G7" s="183"/>
      <c r="H7" s="67"/>
      <c r="I7" s="67"/>
    </row>
    <row r="8" spans="1:9" x14ac:dyDescent="0.25">
      <c r="A8" s="184" t="str">
        <f>IF('Gruppe 2'!D3="&lt;&lt;&lt;Auswahl treffen!","Gruppe 2",CONCATENATE("Gruppe 2 - ",'Gruppe 2'!B3))</f>
        <v>Gruppe 2</v>
      </c>
      <c r="B8" s="75" t="str">
        <f>'Gruppe 2'!I32</f>
        <v/>
      </c>
      <c r="C8" s="83" t="s">
        <v>24</v>
      </c>
      <c r="D8" s="79"/>
      <c r="E8" s="79"/>
      <c r="F8" s="67"/>
      <c r="G8" s="183"/>
      <c r="H8" s="67"/>
      <c r="I8" s="67"/>
    </row>
    <row r="9" spans="1:9" x14ac:dyDescent="0.25">
      <c r="A9" s="184" t="str">
        <f>IF('Gruppe 3'!D3="&lt;&lt;&lt;Auswahl treffen!","Gruppe 3",CONCATENATE("Gruppe 3 - ",'Gruppe 3'!B3))</f>
        <v>Gruppe 3</v>
      </c>
      <c r="B9" s="75" t="str">
        <f>'Gruppe 3'!I32</f>
        <v/>
      </c>
      <c r="C9" s="83" t="s">
        <v>25</v>
      </c>
      <c r="D9" s="79"/>
      <c r="E9" s="79"/>
      <c r="F9" s="67"/>
      <c r="G9" s="183"/>
      <c r="H9" s="67"/>
      <c r="I9" s="67"/>
    </row>
    <row r="10" spans="1:9" x14ac:dyDescent="0.25">
      <c r="A10" s="184" t="str">
        <f>IF('Gruppe 4'!D3="&lt;&lt;&lt;Auswahl treffen!","Gruppe 4",CONCATENATE("Gruppe 4 - ",'Gruppe 4'!B3))</f>
        <v>Gruppe 4</v>
      </c>
      <c r="B10" s="75" t="str">
        <f>'Gruppe 4'!I32</f>
        <v/>
      </c>
      <c r="C10" s="83" t="s">
        <v>26</v>
      </c>
      <c r="D10" s="79"/>
      <c r="E10" s="79"/>
      <c r="F10" s="67"/>
      <c r="G10" s="183"/>
      <c r="H10" s="67"/>
      <c r="I10" s="67"/>
    </row>
    <row r="11" spans="1:9" s="1" customFormat="1" x14ac:dyDescent="0.25">
      <c r="A11" s="184" t="str">
        <f>IF('Gruppe 5'!D3="&lt;&lt;&lt;Auswahl treffen!","Gruppe 5",CONCATENATE("Gruppe 5 - ",'Gruppe 5'!B3))</f>
        <v>Gruppe 5</v>
      </c>
      <c r="B11" s="75" t="str">
        <f>'Gruppe 5'!I32</f>
        <v/>
      </c>
      <c r="C11" s="83" t="s">
        <v>27</v>
      </c>
      <c r="D11" s="79"/>
      <c r="E11" s="79"/>
      <c r="F11" s="67"/>
      <c r="G11" s="183"/>
      <c r="H11" s="67"/>
      <c r="I11" s="67"/>
    </row>
    <row r="12" spans="1:9" s="93" customFormat="1" x14ac:dyDescent="0.25">
      <c r="A12" s="184" t="str">
        <f>IF('Gruppe 6'!D3="&lt;&lt;&lt;Auswahl treffen!","Gruppe 6",CONCATENATE("Gruppe 6 - ",'Gruppe 6'!B3))</f>
        <v>Gruppe 6</v>
      </c>
      <c r="B12" s="75" t="str">
        <f>'Gruppe 6'!I32</f>
        <v/>
      </c>
      <c r="C12" s="83" t="s">
        <v>85</v>
      </c>
      <c r="D12" s="79"/>
      <c r="E12" s="79"/>
      <c r="F12" s="67"/>
      <c r="G12" s="183"/>
      <c r="H12" s="67"/>
      <c r="I12" s="67"/>
    </row>
    <row r="13" spans="1:9" x14ac:dyDescent="0.25">
      <c r="A13" s="67"/>
      <c r="B13" s="71"/>
      <c r="C13" s="84"/>
      <c r="D13" s="79"/>
      <c r="E13" s="79"/>
      <c r="F13" s="67"/>
      <c r="G13" s="67"/>
      <c r="H13" s="67"/>
      <c r="I13" s="67"/>
    </row>
    <row r="14" spans="1:9" x14ac:dyDescent="0.25">
      <c r="A14" s="203" t="s">
        <v>130</v>
      </c>
      <c r="B14" s="199">
        <f>SUM(B7:B12)</f>
        <v>0</v>
      </c>
      <c r="C14" s="67"/>
      <c r="D14" s="203" t="s">
        <v>156</v>
      </c>
      <c r="E14" s="203"/>
      <c r="F14" s="203"/>
      <c r="G14" s="200">
        <f>'Angaben Personal'!J57</f>
        <v>0</v>
      </c>
      <c r="H14" s="67"/>
      <c r="I14" s="67"/>
    </row>
    <row r="15" spans="1:9" x14ac:dyDescent="0.25">
      <c r="A15" s="203" t="s">
        <v>20</v>
      </c>
      <c r="B15" s="200">
        <f>'Angaben Personal'!G32</f>
        <v>0</v>
      </c>
      <c r="C15" s="146" t="str">
        <f>IF(B15=0,"&lt;&lt;&lt;Eingabe fehlt!!!","")</f>
        <v>&lt;&lt;&lt;Eingabe fehlt!!!</v>
      </c>
      <c r="D15" s="203" t="s">
        <v>132</v>
      </c>
      <c r="E15" s="205"/>
      <c r="F15" s="206"/>
      <c r="G15" s="200">
        <f>'Angaben Personal'!G55</f>
        <v>0</v>
      </c>
      <c r="H15" s="67"/>
      <c r="I15" s="67"/>
    </row>
    <row r="16" spans="1:9" x14ac:dyDescent="0.25">
      <c r="A16" s="204" t="s">
        <v>131</v>
      </c>
      <c r="B16" s="201">
        <f>B15-B14</f>
        <v>0</v>
      </c>
      <c r="C16" s="68"/>
      <c r="D16" s="374" t="s">
        <v>133</v>
      </c>
      <c r="E16" s="375"/>
      <c r="F16" s="376"/>
      <c r="G16" s="202">
        <f>'Angaben Personal'!G59</f>
        <v>0</v>
      </c>
      <c r="H16" s="67"/>
      <c r="I16" s="67"/>
    </row>
    <row r="17" spans="1:9" x14ac:dyDescent="0.25">
      <c r="A17" s="67"/>
      <c r="B17" s="67"/>
      <c r="C17" s="67"/>
      <c r="D17" s="67"/>
      <c r="E17" s="67"/>
      <c r="F17" s="67"/>
      <c r="G17" s="67"/>
      <c r="H17" s="67"/>
      <c r="I17" s="67"/>
    </row>
    <row r="18" spans="1:9" x14ac:dyDescent="0.25">
      <c r="A18" s="203" t="s">
        <v>139</v>
      </c>
      <c r="B18" s="199">
        <f>'Gruppe 1'!I30+'Gruppe 2'!I30+'Gruppe 3'!I30+'Gruppe 4'!I30+'Gruppe 5'!I30+'Gruppe 6'!I30</f>
        <v>0</v>
      </c>
      <c r="C18" s="67"/>
      <c r="D18" s="67"/>
      <c r="E18" s="67"/>
      <c r="F18" s="67"/>
      <c r="G18" s="67"/>
      <c r="H18" s="67"/>
      <c r="I18" s="67"/>
    </row>
    <row r="19" spans="1:9" x14ac:dyDescent="0.25">
      <c r="A19" s="67"/>
      <c r="B19" s="67"/>
      <c r="C19" s="67"/>
      <c r="D19" s="67"/>
      <c r="E19" s="67"/>
      <c r="F19" s="67"/>
      <c r="G19" s="67"/>
      <c r="H19" s="67"/>
      <c r="I19" s="67"/>
    </row>
    <row r="20" spans="1:9" x14ac:dyDescent="0.25">
      <c r="A20" s="67"/>
      <c r="B20" s="67"/>
      <c r="C20" s="67"/>
      <c r="D20" s="67"/>
      <c r="E20" s="67"/>
      <c r="F20" s="67"/>
      <c r="G20" s="67"/>
      <c r="H20" s="67"/>
      <c r="I20" s="67"/>
    </row>
    <row r="21" spans="1:9" x14ac:dyDescent="0.25">
      <c r="A21" s="67"/>
      <c r="B21" s="67"/>
      <c r="C21" s="67"/>
      <c r="D21" s="67"/>
      <c r="E21" s="67"/>
      <c r="F21" s="67"/>
      <c r="G21" s="67"/>
      <c r="H21" s="67"/>
      <c r="I21" s="67"/>
    </row>
    <row r="22" spans="1:9" x14ac:dyDescent="0.25">
      <c r="A22" s="67"/>
      <c r="B22" s="67"/>
      <c r="C22" s="67"/>
      <c r="D22" s="67"/>
      <c r="E22" s="67"/>
      <c r="F22" s="67"/>
      <c r="G22" s="67"/>
      <c r="H22" s="67"/>
      <c r="I22" s="67"/>
    </row>
    <row r="23" spans="1:9" x14ac:dyDescent="0.25">
      <c r="A23" s="67"/>
      <c r="B23" s="67"/>
      <c r="C23" s="67"/>
      <c r="D23" s="67"/>
      <c r="E23" s="67"/>
      <c r="F23" s="67"/>
      <c r="G23" s="67"/>
      <c r="H23" s="67"/>
      <c r="I23" s="67"/>
    </row>
    <row r="24" spans="1:9" x14ac:dyDescent="0.25">
      <c r="A24" s="67"/>
      <c r="B24" s="67"/>
      <c r="C24" s="67"/>
      <c r="D24" s="67"/>
      <c r="E24" s="67"/>
      <c r="F24" s="67"/>
      <c r="G24" s="67"/>
      <c r="H24" s="67"/>
      <c r="I24" s="67"/>
    </row>
    <row r="25" spans="1:9" x14ac:dyDescent="0.25">
      <c r="A25" s="67"/>
      <c r="B25" s="67"/>
      <c r="C25" s="67"/>
      <c r="D25" s="67"/>
      <c r="E25" s="67"/>
      <c r="F25" s="67"/>
      <c r="G25" s="67"/>
      <c r="H25" s="67"/>
      <c r="I25" s="67"/>
    </row>
    <row r="26" spans="1:9" x14ac:dyDescent="0.25">
      <c r="A26" s="67"/>
      <c r="B26" s="67"/>
      <c r="C26" s="67"/>
      <c r="D26" s="67"/>
      <c r="E26" s="67"/>
      <c r="F26" s="67"/>
      <c r="G26" s="67"/>
      <c r="H26" s="67"/>
      <c r="I26" s="67"/>
    </row>
    <row r="27" spans="1:9" x14ac:dyDescent="0.25">
      <c r="A27" s="67"/>
      <c r="B27" s="67"/>
      <c r="C27" s="67"/>
      <c r="D27" s="67"/>
      <c r="E27" s="67"/>
      <c r="F27" s="67"/>
      <c r="G27" s="67"/>
      <c r="H27" s="67"/>
      <c r="I27" s="67"/>
    </row>
    <row r="28" spans="1:9" x14ac:dyDescent="0.25">
      <c r="A28" s="67"/>
      <c r="B28" s="67"/>
      <c r="C28" s="67"/>
      <c r="D28" s="67"/>
      <c r="E28" s="67"/>
      <c r="F28" s="67"/>
      <c r="G28" s="67"/>
      <c r="H28" s="67"/>
      <c r="I28" s="67"/>
    </row>
    <row r="29" spans="1:9" x14ac:dyDescent="0.25">
      <c r="A29" s="67"/>
      <c r="B29" s="67"/>
      <c r="C29" s="67"/>
      <c r="D29" s="67"/>
      <c r="E29" s="67"/>
      <c r="F29" s="67"/>
      <c r="G29" s="67"/>
      <c r="H29" s="67"/>
      <c r="I29" s="67"/>
    </row>
    <row r="30" spans="1:9" x14ac:dyDescent="0.25">
      <c r="A30" s="67"/>
      <c r="B30" s="67"/>
      <c r="C30" s="67"/>
      <c r="D30" s="67"/>
      <c r="E30" s="67"/>
      <c r="F30" s="67"/>
      <c r="G30" s="67"/>
      <c r="H30" s="67"/>
      <c r="I30" s="67"/>
    </row>
    <row r="31" spans="1:9" x14ac:dyDescent="0.25">
      <c r="A31" s="67"/>
      <c r="B31" s="67"/>
      <c r="C31" s="67"/>
      <c r="D31" s="67"/>
      <c r="E31" s="67"/>
      <c r="F31" s="67"/>
      <c r="G31" s="67"/>
      <c r="H31" s="67"/>
      <c r="I31" s="67"/>
    </row>
    <row r="32" spans="1:9" x14ac:dyDescent="0.25">
      <c r="A32" s="67"/>
      <c r="B32" s="67"/>
      <c r="C32" s="67"/>
      <c r="D32" s="67"/>
      <c r="E32" s="67"/>
      <c r="F32" s="67"/>
      <c r="G32" s="67"/>
      <c r="H32" s="67"/>
      <c r="I32" s="67"/>
    </row>
    <row r="33" spans="1:9" x14ac:dyDescent="0.25">
      <c r="A33" s="67"/>
      <c r="B33" s="67"/>
      <c r="C33" s="67"/>
      <c r="D33" s="67"/>
      <c r="E33" s="67"/>
      <c r="F33" s="67"/>
      <c r="G33" s="67"/>
      <c r="H33" s="67"/>
      <c r="I33" s="67"/>
    </row>
    <row r="34" spans="1:9" x14ac:dyDescent="0.25">
      <c r="A34" s="67"/>
      <c r="B34" s="67"/>
      <c r="C34" s="67"/>
      <c r="D34" s="67"/>
      <c r="E34" s="67"/>
      <c r="F34" s="67"/>
      <c r="G34" s="67"/>
      <c r="H34" s="67"/>
      <c r="I34" s="67"/>
    </row>
  </sheetData>
  <sheetProtection password="CCF3" sheet="1" objects="1" scenarios="1"/>
  <mergeCells count="3">
    <mergeCell ref="B4:H4"/>
    <mergeCell ref="H6:I6"/>
    <mergeCell ref="D16:F16"/>
  </mergeCells>
  <hyperlinks>
    <hyperlink ref="C7" location="'Gruppe 1'!A1" display="Zur Gruppe 1 wechseln!"/>
    <hyperlink ref="C8:C10" location="'Gruppe 1'!A1" display="Zur Gruppe 1 wechseln!"/>
    <hyperlink ref="C8" location="'Gruppe 2'!A1" display="Zur Gruppe 2 wechseln!"/>
    <hyperlink ref="C9" location="'Gruppe 3'!A1" display="Zur Gruppe 3 wechseln!"/>
    <hyperlink ref="C10" location="'Gruppe 4'!A1" display="Zur Gruppe 4 wechseln!"/>
    <hyperlink ref="C11" location="'Gruppe 5'!A1" display="Zur Gruppe 5 wechseln!"/>
    <hyperlink ref="C12" location="'Gruppe 6'!A1" display="Zur Gruppe 6 wechseln!"/>
  </hyperlinks>
  <pageMargins left="0.7" right="0.7" top="0.78740157499999996" bottom="0.78740157499999996" header="0.3" footer="0.3"/>
  <pageSetup paperSize="9" scale="83" fitToWidth="0"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0000"/>
    <pageSetUpPr fitToPage="1"/>
  </sheetPr>
  <dimension ref="A1:Q66"/>
  <sheetViews>
    <sheetView view="pageBreakPreview" zoomScaleNormal="100" zoomScaleSheetLayoutView="100" workbookViewId="0">
      <selection activeCell="C23" sqref="C23"/>
    </sheetView>
  </sheetViews>
  <sheetFormatPr baseColWidth="10" defaultRowHeight="15" x14ac:dyDescent="0.25"/>
  <cols>
    <col min="1" max="1" width="16.85546875" customWidth="1"/>
    <col min="2" max="2" width="20.85546875" bestFit="1" customWidth="1"/>
    <col min="3" max="4" width="15.7109375" customWidth="1"/>
    <col min="5" max="5" width="14.5703125" style="1" customWidth="1"/>
    <col min="6" max="7" width="15.7109375" customWidth="1"/>
    <col min="8" max="8" width="14.42578125" bestFit="1" customWidth="1"/>
    <col min="9" max="9" width="16.140625" customWidth="1"/>
    <col min="11" max="16" width="0" hidden="1" customWidth="1"/>
  </cols>
  <sheetData>
    <row r="1" spans="1:17" x14ac:dyDescent="0.25">
      <c r="A1" s="66" t="str">
        <f>CONCATENATE("PERSONALBEDARFSBERECHNUNG","   ",Zusammenfassung!A7)</f>
        <v>PERSONALBEDARFSBERECHNUNG   Gruppe 1</v>
      </c>
      <c r="B1" s="67"/>
      <c r="C1" s="67"/>
      <c r="D1" s="67"/>
      <c r="E1" s="67"/>
      <c r="F1" s="67"/>
      <c r="G1" s="67"/>
      <c r="I1" s="76" t="s">
        <v>22</v>
      </c>
    </row>
    <row r="2" spans="1:17" x14ac:dyDescent="0.25">
      <c r="A2" s="68"/>
      <c r="B2" s="67"/>
      <c r="C2" s="67"/>
      <c r="D2" s="67"/>
      <c r="E2" s="67"/>
      <c r="F2" s="67"/>
      <c r="G2" s="67"/>
      <c r="H2" s="67"/>
      <c r="I2" s="67"/>
    </row>
    <row r="3" spans="1:17" s="1" customFormat="1" ht="18.75" x14ac:dyDescent="0.3">
      <c r="A3" s="68" t="s">
        <v>15</v>
      </c>
      <c r="B3" s="67" t="str">
        <f>IF(A37=1,"&lt;&lt;&lt;Auswahl treffen!",VLOOKUP(A37,A38:C42,2,FALSE))</f>
        <v>&lt;&lt;&lt;Auswahl treffen!</v>
      </c>
      <c r="C3" s="69"/>
      <c r="D3" s="87" t="str">
        <f>IF(A37=1,"&lt;&lt;&lt;Auswahl treffen!",VLOOKUP(A37,A38:C42,1,FALSE))</f>
        <v>&lt;&lt;&lt;Auswahl treffen!</v>
      </c>
      <c r="E3" s="78"/>
      <c r="F3" s="69">
        <f>IF(D3="&lt;&lt;&lt;Auswahl treffen!",0,D3)</f>
        <v>0</v>
      </c>
      <c r="G3" s="69">
        <f>IF(F3=4,IF(G30&gt;12,1,0),IF(G30&gt;25,1,0))</f>
        <v>1</v>
      </c>
      <c r="H3" s="69"/>
      <c r="I3" s="67"/>
    </row>
    <row r="4" spans="1:17" s="1" customFormat="1" ht="15.75" x14ac:dyDescent="0.25">
      <c r="A4" s="68"/>
      <c r="B4" s="70" t="str">
        <f>IF(OR(F3=2,F3=5),IF(SUM(C13:D24)&gt;SUM(C21:D24),"ACHTUNG GRUPPENTYP FALSCH!!!",""),"")</f>
        <v/>
      </c>
      <c r="C4" s="67"/>
      <c r="D4" s="67"/>
      <c r="E4" s="67"/>
      <c r="F4" s="69"/>
      <c r="G4" s="69" t="str">
        <f>IF(G30="","",G3)</f>
        <v/>
      </c>
      <c r="H4" s="69"/>
      <c r="I4" s="67"/>
    </row>
    <row r="5" spans="1:17" s="93" customFormat="1" ht="15.75" x14ac:dyDescent="0.25">
      <c r="A5" s="68"/>
      <c r="B5" s="70"/>
      <c r="C5" s="67"/>
      <c r="D5" s="67"/>
      <c r="E5" s="67"/>
      <c r="F5" s="69"/>
      <c r="G5" s="377"/>
      <c r="H5" s="377"/>
      <c r="I5" s="377"/>
    </row>
    <row r="6" spans="1:17" s="93" customFormat="1" ht="15.75" x14ac:dyDescent="0.25">
      <c r="A6" s="68"/>
      <c r="B6" s="222" t="s">
        <v>190</v>
      </c>
      <c r="C6" s="13"/>
      <c r="D6" s="67"/>
      <c r="E6" s="67"/>
      <c r="F6" s="69"/>
      <c r="G6" s="217"/>
      <c r="H6" s="217"/>
      <c r="I6" s="217"/>
    </row>
    <row r="7" spans="1:17" s="93" customFormat="1" ht="15.75" x14ac:dyDescent="0.25">
      <c r="A7" s="68"/>
      <c r="B7" s="223" t="s">
        <v>191</v>
      </c>
      <c r="C7" s="378"/>
      <c r="D7" s="379"/>
      <c r="E7" s="67"/>
      <c r="F7" s="69"/>
      <c r="G7" s="217"/>
      <c r="H7" s="217"/>
      <c r="I7" s="217"/>
    </row>
    <row r="8" spans="1:17" s="93" customFormat="1" ht="15.75" x14ac:dyDescent="0.25">
      <c r="A8" s="68"/>
      <c r="B8" s="70"/>
      <c r="C8" s="67"/>
      <c r="D8" s="67"/>
      <c r="E8" s="67"/>
      <c r="F8" s="69"/>
      <c r="G8" s="217"/>
      <c r="H8" s="217"/>
      <c r="I8" s="217"/>
    </row>
    <row r="9" spans="1:17" ht="15.75" x14ac:dyDescent="0.25">
      <c r="A9" s="68" t="s">
        <v>0</v>
      </c>
      <c r="B9" s="67"/>
      <c r="C9" s="67"/>
      <c r="D9" s="67"/>
      <c r="E9" s="67"/>
      <c r="F9" s="69"/>
      <c r="G9" s="217"/>
      <c r="H9" s="217"/>
      <c r="I9" s="217"/>
    </row>
    <row r="10" spans="1:17" ht="15.75" thickBot="1" x14ac:dyDescent="0.3">
      <c r="A10" s="68"/>
      <c r="B10" s="67"/>
      <c r="C10" s="67"/>
      <c r="D10" s="67"/>
      <c r="E10" s="67"/>
      <c r="F10" s="67"/>
      <c r="G10" s="67"/>
      <c r="H10" s="67"/>
      <c r="I10" s="67"/>
    </row>
    <row r="11" spans="1:17" x14ac:dyDescent="0.25">
      <c r="A11" s="392" t="s">
        <v>1</v>
      </c>
      <c r="B11" s="394" t="s">
        <v>2</v>
      </c>
      <c r="C11" s="385" t="s">
        <v>3</v>
      </c>
      <c r="D11" s="386"/>
      <c r="E11" s="386"/>
      <c r="F11" s="386"/>
      <c r="G11" s="387"/>
      <c r="H11" s="396" t="s">
        <v>8</v>
      </c>
      <c r="I11" s="383" t="s">
        <v>9</v>
      </c>
    </row>
    <row r="12" spans="1:17" ht="30.75" thickBot="1" x14ac:dyDescent="0.3">
      <c r="A12" s="393"/>
      <c r="B12" s="395"/>
      <c r="C12" s="4" t="s">
        <v>4</v>
      </c>
      <c r="D12" s="3" t="s">
        <v>5</v>
      </c>
      <c r="E12" s="3" t="s">
        <v>11</v>
      </c>
      <c r="F12" s="3" t="s">
        <v>6</v>
      </c>
      <c r="G12" s="5" t="s">
        <v>7</v>
      </c>
      <c r="H12" s="397"/>
      <c r="I12" s="384"/>
      <c r="J12" s="62"/>
      <c r="K12" s="62"/>
      <c r="L12" s="62"/>
      <c r="M12" s="62"/>
      <c r="N12" s="62"/>
      <c r="O12" s="62"/>
      <c r="P12" s="62"/>
    </row>
    <row r="13" spans="1:17" ht="15.75" x14ac:dyDescent="0.25">
      <c r="A13" s="388" t="s">
        <v>184</v>
      </c>
      <c r="B13" s="36">
        <v>22.5</v>
      </c>
      <c r="C13" s="6"/>
      <c r="D13" s="7"/>
      <c r="E13" s="215">
        <v>2</v>
      </c>
      <c r="F13" s="8" t="str">
        <f t="shared" ref="F13:F28" si="0">IF(D13&gt;0,D13*E13,"")</f>
        <v/>
      </c>
      <c r="G13" s="9" t="str">
        <f t="shared" ref="G13:G28" si="1">IF(SUM(C13:D13)&gt;0,C13+(D13*E13),"")</f>
        <v/>
      </c>
      <c r="H13" s="10">
        <v>0.2</v>
      </c>
      <c r="I13" s="11" t="str">
        <f t="shared" ref="I13:I28" si="2">IF(G13="","",B13*G13*H13)</f>
        <v/>
      </c>
      <c r="J13" s="62"/>
      <c r="K13" s="62"/>
      <c r="L13" s="62"/>
      <c r="M13" s="62"/>
      <c r="N13" s="62"/>
      <c r="O13" s="62"/>
      <c r="P13" s="62"/>
    </row>
    <row r="14" spans="1:17" ht="15.75" x14ac:dyDescent="0.25">
      <c r="A14" s="389"/>
      <c r="B14" s="19">
        <v>30</v>
      </c>
      <c r="C14" s="12"/>
      <c r="D14" s="13"/>
      <c r="E14" s="14">
        <v>2</v>
      </c>
      <c r="F14" s="15" t="str">
        <f t="shared" si="0"/>
        <v/>
      </c>
      <c r="G14" s="16" t="str">
        <f t="shared" si="1"/>
        <v/>
      </c>
      <c r="H14" s="17">
        <v>0.2</v>
      </c>
      <c r="I14" s="18" t="str">
        <f t="shared" si="2"/>
        <v/>
      </c>
      <c r="J14" s="62"/>
      <c r="K14" s="2"/>
      <c r="L14" s="2"/>
      <c r="M14" s="2"/>
      <c r="N14" s="2"/>
      <c r="O14" s="2"/>
      <c r="P14" s="2"/>
    </row>
    <row r="15" spans="1:17" ht="15.75" x14ac:dyDescent="0.25">
      <c r="A15" s="389"/>
      <c r="B15" s="19">
        <v>42.5</v>
      </c>
      <c r="C15" s="12"/>
      <c r="D15" s="13"/>
      <c r="E15" s="14">
        <v>2</v>
      </c>
      <c r="F15" s="15" t="str">
        <f t="shared" si="0"/>
        <v/>
      </c>
      <c r="G15" s="16" t="str">
        <f t="shared" si="1"/>
        <v/>
      </c>
      <c r="H15" s="17">
        <v>0.2</v>
      </c>
      <c r="I15" s="18" t="str">
        <f t="shared" si="2"/>
        <v/>
      </c>
      <c r="J15" s="62"/>
      <c r="K15" s="2"/>
      <c r="L15" s="2"/>
      <c r="M15" s="2"/>
      <c r="N15" s="2"/>
      <c r="O15" s="2"/>
      <c r="P15" s="2"/>
    </row>
    <row r="16" spans="1:17" ht="16.5" thickBot="1" x14ac:dyDescent="0.3">
      <c r="A16" s="390"/>
      <c r="B16" s="20">
        <v>50</v>
      </c>
      <c r="C16" s="21"/>
      <c r="D16" s="22"/>
      <c r="E16" s="23">
        <v>2</v>
      </c>
      <c r="F16" s="24" t="str">
        <f t="shared" si="0"/>
        <v/>
      </c>
      <c r="G16" s="25" t="str">
        <f t="shared" si="1"/>
        <v/>
      </c>
      <c r="H16" s="26">
        <v>0.2</v>
      </c>
      <c r="I16" s="27" t="str">
        <f t="shared" si="2"/>
        <v/>
      </c>
      <c r="J16" s="62"/>
      <c r="K16" s="2"/>
      <c r="L16" s="2"/>
      <c r="M16" s="2"/>
      <c r="N16" s="2"/>
      <c r="O16" s="2"/>
      <c r="P16" s="2"/>
      <c r="Q16" s="61"/>
    </row>
    <row r="17" spans="1:17" s="93" customFormat="1" ht="15.75" x14ac:dyDescent="0.25">
      <c r="A17" s="388" t="s">
        <v>185</v>
      </c>
      <c r="B17" s="36">
        <v>22.5</v>
      </c>
      <c r="C17" s="6"/>
      <c r="D17" s="7"/>
      <c r="E17" s="215">
        <v>2</v>
      </c>
      <c r="F17" s="8" t="str">
        <f t="shared" ref="F17:F20" si="3">IF(D17&gt;0,D17*E17,"")</f>
        <v/>
      </c>
      <c r="G17" s="9" t="str">
        <f t="shared" ref="G17:G20" si="4">IF(SUM(C17:D17)&gt;0,C17+(D17*E17),"")</f>
        <v/>
      </c>
      <c r="H17" s="10">
        <v>0.2</v>
      </c>
      <c r="I17" s="11" t="str">
        <f t="shared" ref="I17:I20" si="5">IF(G17="","",B17*G17*H17)</f>
        <v/>
      </c>
      <c r="J17" s="62"/>
      <c r="K17" s="62"/>
      <c r="L17" s="62"/>
      <c r="M17" s="62"/>
      <c r="N17" s="62"/>
      <c r="O17" s="62"/>
      <c r="P17" s="62"/>
    </row>
    <row r="18" spans="1:17" s="93" customFormat="1" ht="15.75" x14ac:dyDescent="0.25">
      <c r="A18" s="389"/>
      <c r="B18" s="19">
        <v>30</v>
      </c>
      <c r="C18" s="12"/>
      <c r="D18" s="13"/>
      <c r="E18" s="14">
        <v>2</v>
      </c>
      <c r="F18" s="15" t="str">
        <f t="shared" si="3"/>
        <v/>
      </c>
      <c r="G18" s="16" t="str">
        <f t="shared" si="4"/>
        <v/>
      </c>
      <c r="H18" s="17">
        <v>0.2</v>
      </c>
      <c r="I18" s="18" t="str">
        <f t="shared" si="5"/>
        <v/>
      </c>
      <c r="J18" s="62"/>
      <c r="K18" s="2"/>
      <c r="L18" s="2"/>
      <c r="M18" s="2"/>
      <c r="N18" s="2"/>
      <c r="O18" s="2"/>
      <c r="P18" s="2"/>
    </row>
    <row r="19" spans="1:17" s="93" customFormat="1" ht="15.75" x14ac:dyDescent="0.25">
      <c r="A19" s="389"/>
      <c r="B19" s="19">
        <v>42.5</v>
      </c>
      <c r="C19" s="12"/>
      <c r="D19" s="13"/>
      <c r="E19" s="14">
        <v>2</v>
      </c>
      <c r="F19" s="15" t="str">
        <f t="shared" si="3"/>
        <v/>
      </c>
      <c r="G19" s="16" t="str">
        <f t="shared" si="4"/>
        <v/>
      </c>
      <c r="H19" s="17">
        <v>0.2</v>
      </c>
      <c r="I19" s="18" t="str">
        <f t="shared" si="5"/>
        <v/>
      </c>
      <c r="J19" s="62"/>
      <c r="K19" s="2"/>
      <c r="L19" s="2"/>
      <c r="M19" s="2"/>
      <c r="N19" s="2"/>
      <c r="O19" s="2"/>
      <c r="P19" s="2"/>
    </row>
    <row r="20" spans="1:17" s="93" customFormat="1" ht="16.5" thickBot="1" x14ac:dyDescent="0.3">
      <c r="A20" s="390"/>
      <c r="B20" s="20">
        <v>50</v>
      </c>
      <c r="C20" s="21"/>
      <c r="D20" s="22"/>
      <c r="E20" s="23">
        <v>2</v>
      </c>
      <c r="F20" s="24" t="str">
        <f t="shared" si="3"/>
        <v/>
      </c>
      <c r="G20" s="25" t="str">
        <f t="shared" si="4"/>
        <v/>
      </c>
      <c r="H20" s="26">
        <v>0.2</v>
      </c>
      <c r="I20" s="27" t="str">
        <f t="shared" si="5"/>
        <v/>
      </c>
      <c r="J20" s="62"/>
      <c r="K20" s="2"/>
      <c r="L20" s="2"/>
      <c r="M20" s="2"/>
      <c r="N20" s="2"/>
      <c r="O20" s="2"/>
      <c r="P20" s="2"/>
      <c r="Q20" s="80"/>
    </row>
    <row r="21" spans="1:17" ht="15.75" x14ac:dyDescent="0.25">
      <c r="A21" s="388" t="s">
        <v>10</v>
      </c>
      <c r="B21" s="36">
        <v>22.5</v>
      </c>
      <c r="C21" s="6"/>
      <c r="D21" s="7"/>
      <c r="E21" s="59">
        <f>IF($F$3=2,IF(K21+L21+O21=0,N21,K21+L21+O21),3)</f>
        <v>3</v>
      </c>
      <c r="F21" s="8" t="str">
        <f>IF(D21&gt;0,IF(E21=N21,7,D21*E21),"")</f>
        <v/>
      </c>
      <c r="G21" s="9" t="str">
        <f>IF(D21="",IF(C21="","",C21),C21+F21)</f>
        <v/>
      </c>
      <c r="H21" s="10">
        <v>7.0000000000000007E-2</v>
      </c>
      <c r="I21" s="11" t="str">
        <f t="shared" si="2"/>
        <v/>
      </c>
      <c r="J21" s="62"/>
      <c r="K21" s="86">
        <f>IF(SUM($D$21:$D$24)&gt;2,3,0)</f>
        <v>0</v>
      </c>
      <c r="L21" s="86">
        <f>IF(SUM($D$21:$D$24)=1,6,0)</f>
        <v>0</v>
      </c>
      <c r="M21" s="86">
        <f>IF(SUM($D$21:$D$24)=2,D21,0)</f>
        <v>0</v>
      </c>
      <c r="N21" s="86">
        <f>IF(M21=2,"3/4",0)</f>
        <v>0</v>
      </c>
      <c r="O21" s="86">
        <f>IF(M21=1,3,0)</f>
        <v>0</v>
      </c>
      <c r="P21" s="86"/>
      <c r="Q21" s="61"/>
    </row>
    <row r="22" spans="1:17" ht="15.75" x14ac:dyDescent="0.25">
      <c r="A22" s="389"/>
      <c r="B22" s="19">
        <v>30</v>
      </c>
      <c r="C22" s="12"/>
      <c r="D22" s="13"/>
      <c r="E22" s="58">
        <f t="shared" ref="E22:E24" si="6">IF($F$3=2,IF(K22+L22+O22=0,N22,K22+L22+O22),3)</f>
        <v>3</v>
      </c>
      <c r="F22" s="15" t="str">
        <f t="shared" ref="F22:F24" si="7">IF(D22&gt;0,IF(E22=N22,7,D22*E22),"")</f>
        <v/>
      </c>
      <c r="G22" s="16" t="str">
        <f>IF(D22="",IF(C22="","",C22),C22+F22)</f>
        <v/>
      </c>
      <c r="H22" s="17">
        <v>7.0000000000000007E-2</v>
      </c>
      <c r="I22" s="18" t="str">
        <f t="shared" si="2"/>
        <v/>
      </c>
      <c r="J22" s="62"/>
      <c r="K22" s="86">
        <f>IF(SUM($D$21:$D$24)&gt;2,3,0)</f>
        <v>0</v>
      </c>
      <c r="L22" s="86">
        <f t="shared" ref="L22:L24" si="8">IF(SUM($D$21:$D$24)=1,6,0)</f>
        <v>0</v>
      </c>
      <c r="M22" s="86">
        <f t="shared" ref="M22:M28" si="9">IF(SUM($D$21:$D$24)=2,D22,0)</f>
        <v>0</v>
      </c>
      <c r="N22" s="86">
        <f t="shared" ref="N22:N28" si="10">IF(M22=2,"3/4",0)</f>
        <v>0</v>
      </c>
      <c r="O22" s="86">
        <f>IF(M22=1,IF(SUM(M22:M24)=1,4,3),0)</f>
        <v>0</v>
      </c>
      <c r="P22" s="86"/>
      <c r="Q22" s="61"/>
    </row>
    <row r="23" spans="1:17" ht="15.75" x14ac:dyDescent="0.25">
      <c r="A23" s="389"/>
      <c r="B23" s="19">
        <v>42.5</v>
      </c>
      <c r="C23" s="12"/>
      <c r="D23" s="13"/>
      <c r="E23" s="58">
        <f t="shared" si="6"/>
        <v>3</v>
      </c>
      <c r="F23" s="15" t="str">
        <f t="shared" si="7"/>
        <v/>
      </c>
      <c r="G23" s="16" t="str">
        <f t="shared" ref="G23:G24" si="11">IF(D23="",IF(C23="","",C23),C23+F23)</f>
        <v/>
      </c>
      <c r="H23" s="17">
        <v>7.0000000000000007E-2</v>
      </c>
      <c r="I23" s="18" t="str">
        <f t="shared" si="2"/>
        <v/>
      </c>
      <c r="J23" s="62"/>
      <c r="K23" s="86">
        <f>IF(SUM($D$21:$D$24)&gt;2,3,0)</f>
        <v>0</v>
      </c>
      <c r="L23" s="86">
        <f t="shared" si="8"/>
        <v>0</v>
      </c>
      <c r="M23" s="86">
        <f t="shared" si="9"/>
        <v>0</v>
      </c>
      <c r="N23" s="86">
        <f t="shared" si="10"/>
        <v>0</v>
      </c>
      <c r="O23" s="86">
        <f>IF(M23=1,IF(SUM(M23:M24)=1,4,3),0)</f>
        <v>0</v>
      </c>
      <c r="P23" s="86"/>
      <c r="Q23" s="61"/>
    </row>
    <row r="24" spans="1:17" ht="16.5" thickBot="1" x14ac:dyDescent="0.3">
      <c r="A24" s="390"/>
      <c r="B24" s="20">
        <v>50</v>
      </c>
      <c r="C24" s="21"/>
      <c r="D24" s="22"/>
      <c r="E24" s="60">
        <f t="shared" si="6"/>
        <v>3</v>
      </c>
      <c r="F24" s="24" t="str">
        <f t="shared" si="7"/>
        <v/>
      </c>
      <c r="G24" s="25" t="str">
        <f t="shared" si="11"/>
        <v/>
      </c>
      <c r="H24" s="26">
        <v>7.0000000000000007E-2</v>
      </c>
      <c r="I24" s="27" t="str">
        <f t="shared" si="2"/>
        <v/>
      </c>
      <c r="J24" s="62"/>
      <c r="K24" s="86">
        <f>IF(SUM($D$21:$D$24)&gt;2,3,0)</f>
        <v>0</v>
      </c>
      <c r="L24" s="86">
        <f t="shared" si="8"/>
        <v>0</v>
      </c>
      <c r="M24" s="86">
        <f t="shared" si="9"/>
        <v>0</v>
      </c>
      <c r="N24" s="86">
        <f t="shared" si="10"/>
        <v>0</v>
      </c>
      <c r="O24" s="86">
        <f>IF(M24=1,IF(M24=1,4,3),0)</f>
        <v>0</v>
      </c>
      <c r="P24" s="86"/>
      <c r="Q24" s="61"/>
    </row>
    <row r="25" spans="1:17" ht="15.75" x14ac:dyDescent="0.25">
      <c r="A25" s="391" t="s">
        <v>186</v>
      </c>
      <c r="B25" s="28">
        <v>22.5</v>
      </c>
      <c r="C25" s="29"/>
      <c r="D25" s="30"/>
      <c r="E25" s="31">
        <v>1</v>
      </c>
      <c r="F25" s="32" t="str">
        <f t="shared" si="0"/>
        <v/>
      </c>
      <c r="G25" s="33" t="str">
        <f t="shared" si="1"/>
        <v/>
      </c>
      <c r="H25" s="34">
        <v>0.06</v>
      </c>
      <c r="I25" s="35" t="str">
        <f t="shared" si="2"/>
        <v/>
      </c>
      <c r="J25" s="62"/>
      <c r="K25" s="86"/>
      <c r="L25" s="86"/>
      <c r="M25" s="86">
        <f t="shared" si="9"/>
        <v>0</v>
      </c>
      <c r="N25" s="86">
        <f t="shared" si="10"/>
        <v>0</v>
      </c>
      <c r="O25" s="86"/>
      <c r="P25" s="86"/>
      <c r="Q25" s="61"/>
    </row>
    <row r="26" spans="1:17" ht="15.75" x14ac:dyDescent="0.25">
      <c r="A26" s="389"/>
      <c r="B26" s="19">
        <v>30</v>
      </c>
      <c r="C26" s="12"/>
      <c r="D26" s="13"/>
      <c r="E26" s="14">
        <v>1</v>
      </c>
      <c r="F26" s="15" t="str">
        <f t="shared" si="0"/>
        <v/>
      </c>
      <c r="G26" s="16" t="str">
        <f t="shared" si="1"/>
        <v/>
      </c>
      <c r="H26" s="17">
        <v>0.06</v>
      </c>
      <c r="I26" s="18" t="str">
        <f t="shared" si="2"/>
        <v/>
      </c>
      <c r="J26" s="62"/>
      <c r="K26" s="86"/>
      <c r="L26" s="86"/>
      <c r="M26" s="86">
        <f t="shared" si="9"/>
        <v>0</v>
      </c>
      <c r="N26" s="86">
        <f t="shared" si="10"/>
        <v>0</v>
      </c>
      <c r="O26" s="86"/>
      <c r="P26" s="86"/>
      <c r="Q26" s="61"/>
    </row>
    <row r="27" spans="1:17" ht="15.75" x14ac:dyDescent="0.25">
      <c r="A27" s="389"/>
      <c r="B27" s="19">
        <v>42.5</v>
      </c>
      <c r="C27" s="12"/>
      <c r="D27" s="13"/>
      <c r="E27" s="14">
        <v>1</v>
      </c>
      <c r="F27" s="15" t="str">
        <f t="shared" si="0"/>
        <v/>
      </c>
      <c r="G27" s="16" t="str">
        <f t="shared" si="1"/>
        <v/>
      </c>
      <c r="H27" s="17">
        <v>0.06</v>
      </c>
      <c r="I27" s="18" t="str">
        <f t="shared" si="2"/>
        <v/>
      </c>
      <c r="J27" s="62"/>
      <c r="K27" s="2"/>
      <c r="L27" s="2"/>
      <c r="M27" s="2">
        <f t="shared" si="9"/>
        <v>0</v>
      </c>
      <c r="N27" s="2">
        <f t="shared" si="10"/>
        <v>0</v>
      </c>
      <c r="O27" s="2"/>
      <c r="P27" s="2"/>
    </row>
    <row r="28" spans="1:17" ht="16.5" thickBot="1" x14ac:dyDescent="0.3">
      <c r="A28" s="390"/>
      <c r="B28" s="20">
        <v>50</v>
      </c>
      <c r="C28" s="21"/>
      <c r="D28" s="22"/>
      <c r="E28" s="23">
        <v>1</v>
      </c>
      <c r="F28" s="24" t="str">
        <f t="shared" si="0"/>
        <v/>
      </c>
      <c r="G28" s="25" t="str">
        <f t="shared" si="1"/>
        <v/>
      </c>
      <c r="H28" s="26">
        <v>0.06</v>
      </c>
      <c r="I28" s="27" t="str">
        <f t="shared" si="2"/>
        <v/>
      </c>
      <c r="J28" s="62"/>
      <c r="K28" s="2"/>
      <c r="L28" s="2"/>
      <c r="M28" s="2">
        <f t="shared" si="9"/>
        <v>0</v>
      </c>
      <c r="N28" s="2">
        <f t="shared" si="10"/>
        <v>0</v>
      </c>
      <c r="O28" s="2"/>
      <c r="P28" s="2"/>
    </row>
    <row r="29" spans="1:17" s="93" customFormat="1" ht="16.5" thickBot="1" x14ac:dyDescent="0.3">
      <c r="A29" s="213" t="s">
        <v>192</v>
      </c>
      <c r="B29" s="42"/>
      <c r="C29" s="398">
        <f>SUM(C13:C28)+SUM(D13:D28)</f>
        <v>0</v>
      </c>
      <c r="D29" s="399"/>
      <c r="E29" s="43"/>
      <c r="F29" s="44"/>
      <c r="G29" s="44"/>
      <c r="H29" s="214"/>
      <c r="I29" s="45"/>
      <c r="J29" s="62"/>
      <c r="K29" s="2"/>
      <c r="L29" s="2"/>
      <c r="M29" s="2"/>
      <c r="N29" s="2"/>
      <c r="O29" s="2"/>
      <c r="P29" s="2"/>
    </row>
    <row r="30" spans="1:17" s="1" customFormat="1" ht="16.5" thickBot="1" x14ac:dyDescent="0.3">
      <c r="A30" s="37" t="s">
        <v>138</v>
      </c>
      <c r="B30" s="381" t="str">
        <f>IF(G4=1,"ACHTUNG GRUPPENGRÖßE &gt;&gt;&gt;","")</f>
        <v/>
      </c>
      <c r="C30" s="382"/>
      <c r="D30" s="382"/>
      <c r="E30" s="382"/>
      <c r="F30" s="382"/>
      <c r="G30" s="64" t="str">
        <f>IF(SUM(C13:D28)&gt;0,SUM(G13:G28),"")</f>
        <v/>
      </c>
      <c r="H30" s="63"/>
      <c r="I30" s="41">
        <f>SUM(I13:I28)</f>
        <v>0</v>
      </c>
      <c r="J30" s="62"/>
      <c r="K30" s="2"/>
      <c r="L30" s="2"/>
      <c r="M30" s="2"/>
      <c r="N30" s="2"/>
      <c r="O30" s="2"/>
      <c r="P30" s="2"/>
    </row>
    <row r="31" spans="1:17" s="1" customFormat="1" ht="16.5" thickBot="1" x14ac:dyDescent="0.3">
      <c r="A31" s="37" t="s">
        <v>12</v>
      </c>
      <c r="B31" s="38"/>
      <c r="C31" s="39"/>
      <c r="D31" s="39"/>
      <c r="E31" s="39"/>
      <c r="F31" s="39"/>
      <c r="G31" s="39"/>
      <c r="H31" s="40"/>
      <c r="I31" s="41">
        <f>I30/100*22</f>
        <v>0</v>
      </c>
      <c r="J31" s="62"/>
      <c r="K31" s="2"/>
      <c r="L31" s="2"/>
      <c r="M31" s="2"/>
      <c r="N31" s="2"/>
      <c r="O31" s="2"/>
      <c r="P31" s="2"/>
    </row>
    <row r="32" spans="1:17" ht="16.5" thickBot="1" x14ac:dyDescent="0.3">
      <c r="A32" s="65" t="s">
        <v>21</v>
      </c>
      <c r="B32" s="42"/>
      <c r="C32" s="46"/>
      <c r="D32" s="46"/>
      <c r="E32" s="43"/>
      <c r="F32" s="44"/>
      <c r="G32" s="44"/>
      <c r="H32" s="88" t="str">
        <f>IF(I32="","GRUPPENTYP WÄHLEN!!!","")</f>
        <v>GRUPPENTYP WÄHLEN!!!</v>
      </c>
      <c r="I32" s="45" t="str">
        <f>IF(A37=1,"", I30+I31)</f>
        <v/>
      </c>
      <c r="J32" s="62"/>
      <c r="K32" s="62"/>
      <c r="L32" s="62"/>
      <c r="M32" s="62"/>
      <c r="N32" s="62"/>
      <c r="O32" s="62"/>
      <c r="P32" s="62"/>
    </row>
    <row r="33" spans="1:16" x14ac:dyDescent="0.25">
      <c r="J33" s="62"/>
      <c r="K33" s="62"/>
      <c r="L33" s="62"/>
      <c r="M33" s="62"/>
      <c r="N33" s="62"/>
      <c r="O33" s="62"/>
      <c r="P33" s="62"/>
    </row>
    <row r="34" spans="1:16" x14ac:dyDescent="0.25">
      <c r="D34" s="85"/>
      <c r="E34" s="85"/>
      <c r="F34" s="85"/>
      <c r="J34" s="62"/>
      <c r="K34" s="62"/>
      <c r="L34" s="62"/>
      <c r="M34" s="62"/>
      <c r="N34" s="62"/>
      <c r="O34" s="62"/>
      <c r="P34" s="62"/>
    </row>
    <row r="35" spans="1:16" s="82" customFormat="1" hidden="1" x14ac:dyDescent="0.25">
      <c r="J35" s="81"/>
      <c r="K35" s="81"/>
      <c r="L35" s="81"/>
      <c r="M35" s="81"/>
      <c r="N35" s="81"/>
      <c r="O35" s="81"/>
      <c r="P35" s="81"/>
    </row>
    <row r="36" spans="1:16" s="82" customFormat="1" hidden="1" x14ac:dyDescent="0.25">
      <c r="A36" s="92"/>
      <c r="B36" s="92"/>
      <c r="C36" s="92"/>
      <c r="D36" s="92"/>
      <c r="E36" s="92">
        <f>IF(A37=1,IF(SUM(C13:D28)&gt;0,1,0),0)</f>
        <v>0</v>
      </c>
      <c r="F36" s="92">
        <v>1</v>
      </c>
      <c r="G36" s="92">
        <v>1</v>
      </c>
      <c r="J36" s="81"/>
      <c r="K36" s="81"/>
      <c r="L36" s="81"/>
      <c r="M36" s="81"/>
      <c r="N36" s="81"/>
      <c r="O36" s="81"/>
      <c r="P36" s="81"/>
    </row>
    <row r="37" spans="1:16" s="82" customFormat="1" hidden="1" x14ac:dyDescent="0.25">
      <c r="A37" s="89">
        <v>1</v>
      </c>
      <c r="B37" s="89" t="s">
        <v>17</v>
      </c>
      <c r="C37" s="92"/>
      <c r="D37" s="92"/>
      <c r="E37" s="92">
        <f>IF(SUM(C13:D28)=0,IF(OR(A37=2,A37=5),2,0),0)</f>
        <v>0</v>
      </c>
      <c r="F37" s="92"/>
      <c r="G37" s="92"/>
      <c r="J37" s="81"/>
      <c r="K37" s="81"/>
      <c r="L37" s="81"/>
      <c r="M37" s="81"/>
      <c r="N37" s="81"/>
      <c r="O37" s="81"/>
      <c r="P37" s="81"/>
    </row>
    <row r="38" spans="1:16" s="82" customFormat="1" hidden="1" x14ac:dyDescent="0.25">
      <c r="A38" s="92">
        <v>1</v>
      </c>
      <c r="B38" s="92" t="s">
        <v>16</v>
      </c>
      <c r="C38" s="92" t="s">
        <v>18</v>
      </c>
      <c r="D38" s="92"/>
      <c r="E38" s="92"/>
      <c r="F38" s="92"/>
      <c r="G38" s="92"/>
    </row>
    <row r="39" spans="1:16" s="82" customFormat="1" hidden="1" x14ac:dyDescent="0.25">
      <c r="A39" s="92">
        <v>2</v>
      </c>
      <c r="B39" s="92" t="s">
        <v>13</v>
      </c>
      <c r="C39" s="92">
        <v>1</v>
      </c>
      <c r="D39" s="92"/>
      <c r="E39" s="92"/>
      <c r="F39" s="92"/>
      <c r="G39" s="92"/>
    </row>
    <row r="40" spans="1:16" s="82" customFormat="1" hidden="1" x14ac:dyDescent="0.25">
      <c r="A40" s="92">
        <v>3</v>
      </c>
      <c r="B40" s="92" t="s">
        <v>14</v>
      </c>
      <c r="C40" s="92">
        <v>2</v>
      </c>
      <c r="D40" s="92"/>
      <c r="E40" s="92"/>
      <c r="F40" s="92"/>
      <c r="G40" s="92"/>
    </row>
    <row r="41" spans="1:16" s="82" customFormat="1" hidden="1" x14ac:dyDescent="0.25">
      <c r="A41" s="92">
        <v>4</v>
      </c>
      <c r="B41" s="92" t="s">
        <v>19</v>
      </c>
      <c r="C41" s="92">
        <v>3</v>
      </c>
      <c r="D41" s="92"/>
      <c r="E41" s="92"/>
      <c r="F41" s="92"/>
      <c r="G41" s="92"/>
    </row>
    <row r="42" spans="1:16" s="82" customFormat="1" hidden="1" x14ac:dyDescent="0.25">
      <c r="A42" s="92">
        <v>5</v>
      </c>
      <c r="B42" s="92" t="s">
        <v>28</v>
      </c>
      <c r="C42" s="92">
        <v>4</v>
      </c>
      <c r="D42" s="92"/>
      <c r="E42" s="92"/>
      <c r="F42" s="92"/>
      <c r="G42" s="92"/>
    </row>
    <row r="43" spans="1:16" s="82" customFormat="1" hidden="1" x14ac:dyDescent="0.25"/>
    <row r="44" spans="1:16" ht="15.75" hidden="1" x14ac:dyDescent="0.25">
      <c r="A44" s="91" t="s">
        <v>29</v>
      </c>
      <c r="B44" s="82"/>
      <c r="C44" s="82"/>
      <c r="D44" s="82"/>
      <c r="E44" s="82"/>
      <c r="F44" s="82"/>
      <c r="G44" s="82"/>
      <c r="H44" s="82"/>
    </row>
    <row r="46" spans="1:16" x14ac:dyDescent="0.25">
      <c r="A46" s="380" t="str">
        <f>IF(OR(F3=5,F3=2),A44,"")</f>
        <v/>
      </c>
      <c r="B46" s="380"/>
      <c r="C46" s="380"/>
      <c r="D46" s="380"/>
      <c r="E46" s="380"/>
      <c r="F46" s="380"/>
      <c r="G46" s="380"/>
      <c r="H46" s="380"/>
      <c r="I46" s="380"/>
    </row>
    <row r="47" spans="1:16" x14ac:dyDescent="0.25">
      <c r="A47" s="380"/>
      <c r="B47" s="380"/>
      <c r="C47" s="380"/>
      <c r="D47" s="380"/>
      <c r="E47" s="380"/>
      <c r="F47" s="380"/>
      <c r="G47" s="380"/>
      <c r="H47" s="380"/>
      <c r="I47" s="380"/>
    </row>
    <row r="48" spans="1:16" x14ac:dyDescent="0.25">
      <c r="A48" s="380"/>
      <c r="B48" s="380"/>
      <c r="C48" s="380"/>
      <c r="D48" s="380"/>
      <c r="E48" s="380"/>
      <c r="F48" s="380"/>
      <c r="G48" s="380"/>
      <c r="H48" s="380"/>
      <c r="I48" s="380"/>
    </row>
    <row r="49" spans="1:9" x14ac:dyDescent="0.25">
      <c r="A49" s="380"/>
      <c r="B49" s="380"/>
      <c r="C49" s="380"/>
      <c r="D49" s="380"/>
      <c r="E49" s="380"/>
      <c r="F49" s="380"/>
      <c r="G49" s="380"/>
      <c r="H49" s="380"/>
      <c r="I49" s="380"/>
    </row>
    <row r="50" spans="1:9" x14ac:dyDescent="0.25">
      <c r="A50" s="380"/>
      <c r="B50" s="380"/>
      <c r="C50" s="380"/>
      <c r="D50" s="380"/>
      <c r="E50" s="380"/>
      <c r="F50" s="380"/>
      <c r="G50" s="380"/>
      <c r="H50" s="380"/>
      <c r="I50" s="380"/>
    </row>
    <row r="51" spans="1:9" x14ac:dyDescent="0.25">
      <c r="A51" s="380"/>
      <c r="B51" s="380"/>
      <c r="C51" s="380"/>
      <c r="D51" s="380"/>
      <c r="E51" s="380"/>
      <c r="F51" s="380"/>
      <c r="G51" s="380"/>
      <c r="H51" s="380"/>
      <c r="I51" s="380"/>
    </row>
    <row r="52" spans="1:9" x14ac:dyDescent="0.25">
      <c r="A52" s="380"/>
      <c r="B52" s="380"/>
      <c r="C52" s="380"/>
      <c r="D52" s="380"/>
      <c r="E52" s="380"/>
      <c r="F52" s="380"/>
      <c r="G52" s="380"/>
      <c r="H52" s="380"/>
      <c r="I52" s="380"/>
    </row>
    <row r="53" spans="1:9" x14ac:dyDescent="0.25">
      <c r="A53" s="380"/>
      <c r="B53" s="380"/>
      <c r="C53" s="380"/>
      <c r="D53" s="380"/>
      <c r="E53" s="380"/>
      <c r="F53" s="380"/>
      <c r="G53" s="380"/>
      <c r="H53" s="380"/>
      <c r="I53" s="380"/>
    </row>
    <row r="54" spans="1:9" x14ac:dyDescent="0.25">
      <c r="A54" s="380"/>
      <c r="B54" s="380"/>
      <c r="C54" s="380"/>
      <c r="D54" s="380"/>
      <c r="E54" s="380"/>
      <c r="F54" s="380"/>
      <c r="G54" s="380"/>
      <c r="H54" s="380"/>
      <c r="I54" s="380"/>
    </row>
    <row r="58" spans="1:9" ht="15" customHeight="1" x14ac:dyDescent="0.25">
      <c r="A58" s="90"/>
      <c r="B58" s="90"/>
      <c r="C58" s="90"/>
      <c r="D58" s="90"/>
      <c r="E58" s="90"/>
      <c r="F58" s="90"/>
      <c r="G58" s="90"/>
      <c r="H58" s="90"/>
      <c r="I58" s="90"/>
    </row>
    <row r="59" spans="1:9" ht="15" customHeight="1" x14ac:dyDescent="0.25">
      <c r="A59" s="90"/>
      <c r="B59" s="90"/>
      <c r="C59" s="90"/>
      <c r="D59" s="90"/>
      <c r="E59" s="90"/>
      <c r="F59" s="90"/>
      <c r="G59" s="90"/>
      <c r="H59" s="90"/>
      <c r="I59" s="90"/>
    </row>
    <row r="60" spans="1:9" ht="15" customHeight="1" x14ac:dyDescent="0.25">
      <c r="A60" s="90"/>
      <c r="B60" s="90"/>
      <c r="C60" s="90"/>
      <c r="D60" s="90"/>
      <c r="E60" s="90"/>
      <c r="F60" s="90"/>
      <c r="G60" s="90"/>
      <c r="H60" s="90"/>
      <c r="I60" s="90"/>
    </row>
    <row r="61" spans="1:9" ht="15" customHeight="1" x14ac:dyDescent="0.25">
      <c r="A61" s="90"/>
      <c r="B61" s="90"/>
      <c r="C61" s="90"/>
      <c r="D61" s="90"/>
      <c r="E61" s="90"/>
      <c r="F61" s="90"/>
      <c r="G61" s="90"/>
      <c r="H61" s="90"/>
      <c r="I61" s="90"/>
    </row>
    <row r="62" spans="1:9" ht="15" customHeight="1" x14ac:dyDescent="0.25">
      <c r="A62" s="90"/>
      <c r="B62" s="90"/>
      <c r="C62" s="90"/>
      <c r="D62" s="90"/>
      <c r="E62" s="90"/>
      <c r="F62" s="90"/>
      <c r="G62" s="90"/>
      <c r="H62" s="90"/>
      <c r="I62" s="90"/>
    </row>
    <row r="63" spans="1:9" ht="15" customHeight="1" x14ac:dyDescent="0.25">
      <c r="A63" s="90"/>
      <c r="B63" s="90"/>
      <c r="C63" s="90"/>
      <c r="D63" s="90"/>
      <c r="E63" s="90"/>
      <c r="F63" s="90"/>
      <c r="G63" s="90"/>
      <c r="H63" s="90"/>
      <c r="I63" s="90"/>
    </row>
    <row r="64" spans="1:9" ht="15" customHeight="1" x14ac:dyDescent="0.25">
      <c r="A64" s="90"/>
      <c r="B64" s="90"/>
      <c r="C64" s="90"/>
      <c r="D64" s="90"/>
      <c r="E64" s="90"/>
      <c r="F64" s="90"/>
      <c r="G64" s="90"/>
      <c r="H64" s="90"/>
      <c r="I64" s="90"/>
    </row>
    <row r="65" spans="1:9" ht="15" customHeight="1" x14ac:dyDescent="0.25">
      <c r="A65" s="90"/>
      <c r="B65" s="90"/>
      <c r="C65" s="90"/>
      <c r="D65" s="90"/>
      <c r="E65" s="90"/>
      <c r="F65" s="90"/>
      <c r="G65" s="90"/>
      <c r="H65" s="90"/>
      <c r="I65" s="90"/>
    </row>
    <row r="66" spans="1:9" ht="15" customHeight="1" x14ac:dyDescent="0.25">
      <c r="A66" s="90"/>
      <c r="B66" s="90"/>
      <c r="C66" s="90"/>
      <c r="D66" s="90"/>
      <c r="E66" s="90"/>
      <c r="F66" s="90"/>
      <c r="G66" s="90"/>
      <c r="H66" s="90"/>
      <c r="I66" s="90"/>
    </row>
  </sheetData>
  <sheetProtection password="CCF3" sheet="1" objects="1" scenarios="1"/>
  <mergeCells count="14">
    <mergeCell ref="G5:I5"/>
    <mergeCell ref="C7:D7"/>
    <mergeCell ref="A46:I54"/>
    <mergeCell ref="B30:F30"/>
    <mergeCell ref="I11:I12"/>
    <mergeCell ref="C11:G11"/>
    <mergeCell ref="A13:A16"/>
    <mergeCell ref="A21:A24"/>
    <mergeCell ref="A25:A28"/>
    <mergeCell ref="A11:A12"/>
    <mergeCell ref="B11:B12"/>
    <mergeCell ref="H11:H12"/>
    <mergeCell ref="C29:D29"/>
    <mergeCell ref="A17:A20"/>
  </mergeCells>
  <conditionalFormatting sqref="G30">
    <cfRule type="expression" dxfId="35" priority="6">
      <formula>$G$3=1</formula>
    </cfRule>
    <cfRule type="expression" dxfId="34" priority="7">
      <formula>$G$3=0</formula>
    </cfRule>
  </conditionalFormatting>
  <conditionalFormatting sqref="D3">
    <cfRule type="cellIs" dxfId="33" priority="1" operator="equal">
      <formula>4</formula>
    </cfRule>
    <cfRule type="cellIs" dxfId="32" priority="2" operator="equal">
      <formula>"&lt;&lt;&lt;Auswahl treffen!"</formula>
    </cfRule>
    <cfRule type="cellIs" dxfId="31" priority="3" operator="equal">
      <formula>3</formula>
    </cfRule>
    <cfRule type="cellIs" dxfId="30" priority="4" operator="equal">
      <formula>2</formula>
    </cfRule>
  </conditionalFormatting>
  <dataValidations count="1">
    <dataValidation type="whole" errorStyle="information" allowBlank="1" showInputMessage="1" showErrorMessage="1" errorTitle="Anzahl Kinder" error="Bitte überprüfen Sie den eingegebenen Wert!_x000a_Danke!" sqref="B6:C6 G6:G9 C13:D28">
      <formula1>0</formula1>
      <formula2>25</formula2>
    </dataValidation>
  </dataValidations>
  <pageMargins left="0.70866141732283472" right="0.70866141732283472" top="0.78740157480314965" bottom="0.78740157480314965" header="0.31496062992125984" footer="0.31496062992125984"/>
  <pageSetup paperSize="9" scale="8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locked="0" defaultSize="0" autoLine="0" autoPict="0">
                <anchor moveWithCells="1">
                  <from>
                    <xdr:col>1</xdr:col>
                    <xdr:colOff>9525</xdr:colOff>
                    <xdr:row>2</xdr:row>
                    <xdr:rowOff>28575</xdr:rowOff>
                  </from>
                  <to>
                    <xdr:col>2</xdr:col>
                    <xdr:colOff>771525</xdr:colOff>
                    <xdr:row>3</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rgb="FF00B050"/>
    <pageSetUpPr fitToPage="1"/>
  </sheetPr>
  <dimension ref="A1:Q66"/>
  <sheetViews>
    <sheetView view="pageBreakPreview" zoomScaleNormal="100" zoomScaleSheetLayoutView="100" workbookViewId="0">
      <selection activeCell="A46" sqref="A46:I54"/>
    </sheetView>
  </sheetViews>
  <sheetFormatPr baseColWidth="10" defaultRowHeight="15" x14ac:dyDescent="0.25"/>
  <cols>
    <col min="1" max="1" width="16.85546875" style="1" customWidth="1"/>
    <col min="2" max="2" width="20.85546875" style="1" bestFit="1" customWidth="1"/>
    <col min="3" max="4" width="15.7109375" style="1" customWidth="1"/>
    <col min="5" max="5" width="14.5703125" style="1" customWidth="1"/>
    <col min="6" max="7" width="15.7109375" style="1" customWidth="1"/>
    <col min="8" max="8" width="14.42578125" style="1" bestFit="1" customWidth="1"/>
    <col min="9" max="9" width="16.140625" style="1" customWidth="1"/>
    <col min="10" max="10" width="11.42578125" style="1"/>
    <col min="11" max="16" width="0" style="1" hidden="1" customWidth="1"/>
    <col min="17" max="16384" width="11.42578125" style="1"/>
  </cols>
  <sheetData>
    <row r="1" spans="1:17" x14ac:dyDescent="0.25">
      <c r="A1" s="100" t="str">
        <f>CONCATENATE("PERSONALBEDARFSBERECHNUNG","   ",Zusammenfassung!A8)</f>
        <v>PERSONALBEDARFSBERECHNUNG   Gruppe 2</v>
      </c>
      <c r="B1" s="67"/>
      <c r="C1" s="67"/>
      <c r="D1" s="67"/>
      <c r="E1" s="67"/>
      <c r="F1" s="67"/>
      <c r="G1" s="67"/>
      <c r="I1" s="76" t="s">
        <v>22</v>
      </c>
    </row>
    <row r="2" spans="1:17" x14ac:dyDescent="0.25">
      <c r="A2" s="68"/>
      <c r="B2" s="67"/>
      <c r="C2" s="67"/>
      <c r="D2" s="67"/>
      <c r="E2" s="67"/>
      <c r="F2" s="67"/>
      <c r="G2" s="67"/>
      <c r="H2" s="67"/>
      <c r="I2" s="67"/>
    </row>
    <row r="3" spans="1:17" ht="18.75" x14ac:dyDescent="0.3">
      <c r="A3" s="68" t="s">
        <v>15</v>
      </c>
      <c r="B3" s="67" t="str">
        <f>IF(A37=1,"&lt;&lt;&lt;Auswahl treffen!",VLOOKUP(A37,A38:C42,2,FALSE))</f>
        <v>&lt;&lt;&lt;Auswahl treffen!</v>
      </c>
      <c r="C3" s="69"/>
      <c r="D3" s="87" t="str">
        <f>IF(A37=1,"&lt;&lt;&lt;Auswahl treffen!",VLOOKUP(A37,A38:C42,1,FALSE))</f>
        <v>&lt;&lt;&lt;Auswahl treffen!</v>
      </c>
      <c r="E3" s="78"/>
      <c r="F3" s="69">
        <f>IF(D3="&lt;&lt;&lt;Auswahl treffen!",0,D3)</f>
        <v>0</v>
      </c>
      <c r="G3" s="69">
        <f>IF(F3=4,IF(G30&gt;12,1,0),IF(G30&gt;25,1,0))</f>
        <v>1</v>
      </c>
      <c r="H3" s="69"/>
      <c r="I3" s="67"/>
    </row>
    <row r="4" spans="1:17" ht="15.75" x14ac:dyDescent="0.25">
      <c r="A4" s="68"/>
      <c r="B4" s="70" t="str">
        <f>IF(OR(F3=2,F3=5),IF(SUM(C13:D24)&gt;SUM(C21:D24),"ACHTUNG GRUPPENTYP FALSCH!!!",""),"")</f>
        <v/>
      </c>
      <c r="C4" s="67"/>
      <c r="D4" s="67"/>
      <c r="E4" s="67"/>
      <c r="F4" s="69"/>
      <c r="G4" s="69" t="str">
        <f>IF(G30="","",G3)</f>
        <v/>
      </c>
      <c r="H4" s="69"/>
      <c r="I4" s="67"/>
    </row>
    <row r="5" spans="1:17" s="93" customFormat="1" ht="15.75" x14ac:dyDescent="0.25">
      <c r="A5" s="68"/>
      <c r="B5" s="70"/>
      <c r="C5" s="67"/>
      <c r="D5" s="67"/>
      <c r="E5" s="67"/>
      <c r="F5" s="69"/>
      <c r="G5" s="69"/>
      <c r="H5" s="69"/>
      <c r="I5" s="67"/>
    </row>
    <row r="6" spans="1:17" s="93" customFormat="1" ht="15.75" x14ac:dyDescent="0.25">
      <c r="A6" s="68"/>
      <c r="B6" s="222" t="s">
        <v>190</v>
      </c>
      <c r="C6" s="13"/>
      <c r="D6" s="67"/>
      <c r="E6" s="67"/>
      <c r="F6" s="69"/>
      <c r="G6" s="69"/>
      <c r="H6" s="69"/>
      <c r="I6" s="67"/>
    </row>
    <row r="7" spans="1:17" s="93" customFormat="1" ht="15.75" x14ac:dyDescent="0.25">
      <c r="A7" s="68"/>
      <c r="B7" s="223" t="s">
        <v>191</v>
      </c>
      <c r="C7" s="378"/>
      <c r="D7" s="379"/>
      <c r="E7" s="67"/>
      <c r="F7" s="69"/>
      <c r="G7" s="69"/>
      <c r="H7" s="69"/>
      <c r="I7" s="67"/>
    </row>
    <row r="8" spans="1:17" s="93" customFormat="1" ht="15.75" x14ac:dyDescent="0.25">
      <c r="A8" s="68"/>
      <c r="B8" s="70"/>
      <c r="C8" s="67"/>
      <c r="D8" s="67"/>
      <c r="E8" s="67"/>
      <c r="F8" s="69"/>
      <c r="G8" s="69"/>
      <c r="H8" s="69"/>
      <c r="I8" s="67"/>
    </row>
    <row r="9" spans="1:17" x14ac:dyDescent="0.25">
      <c r="A9" s="68" t="s">
        <v>0</v>
      </c>
      <c r="B9" s="67"/>
      <c r="C9" s="67"/>
      <c r="D9" s="67"/>
      <c r="E9" s="67"/>
      <c r="F9" s="69"/>
      <c r="G9" s="69"/>
      <c r="H9" s="69"/>
      <c r="I9" s="67"/>
    </row>
    <row r="10" spans="1:17" ht="15.75" thickBot="1" x14ac:dyDescent="0.3">
      <c r="A10" s="68"/>
      <c r="B10" s="67"/>
      <c r="C10" s="67"/>
      <c r="D10" s="67"/>
      <c r="E10" s="67"/>
      <c r="F10" s="67"/>
      <c r="G10" s="67"/>
      <c r="H10" s="67"/>
      <c r="I10" s="67"/>
    </row>
    <row r="11" spans="1:17" x14ac:dyDescent="0.25">
      <c r="A11" s="392" t="s">
        <v>1</v>
      </c>
      <c r="B11" s="394" t="s">
        <v>2</v>
      </c>
      <c r="C11" s="385" t="s">
        <v>3</v>
      </c>
      <c r="D11" s="386"/>
      <c r="E11" s="386"/>
      <c r="F11" s="386"/>
      <c r="G11" s="387"/>
      <c r="H11" s="396" t="s">
        <v>8</v>
      </c>
      <c r="I11" s="383" t="s">
        <v>9</v>
      </c>
    </row>
    <row r="12" spans="1:17" ht="30.75" thickBot="1" x14ac:dyDescent="0.3">
      <c r="A12" s="393"/>
      <c r="B12" s="395"/>
      <c r="C12" s="4" t="s">
        <v>4</v>
      </c>
      <c r="D12" s="3" t="s">
        <v>5</v>
      </c>
      <c r="E12" s="3" t="s">
        <v>11</v>
      </c>
      <c r="F12" s="3" t="s">
        <v>6</v>
      </c>
      <c r="G12" s="5" t="s">
        <v>7</v>
      </c>
      <c r="H12" s="397"/>
      <c r="I12" s="384"/>
      <c r="J12" s="62"/>
      <c r="K12" s="62"/>
      <c r="L12" s="62"/>
      <c r="M12" s="62"/>
      <c r="N12" s="62"/>
      <c r="O12" s="62"/>
      <c r="P12" s="62"/>
    </row>
    <row r="13" spans="1:17" ht="15.75" x14ac:dyDescent="0.25">
      <c r="A13" s="388" t="s">
        <v>184</v>
      </c>
      <c r="B13" s="36">
        <v>22.5</v>
      </c>
      <c r="C13" s="6"/>
      <c r="D13" s="7"/>
      <c r="E13" s="215">
        <v>2</v>
      </c>
      <c r="F13" s="8" t="str">
        <f t="shared" ref="F13:F28" si="0">IF(D13&gt;0,D13*E13,"")</f>
        <v/>
      </c>
      <c r="G13" s="9" t="str">
        <f t="shared" ref="G13:G28" si="1">IF(SUM(C13:D13)&gt;0,C13+(D13*E13),"")</f>
        <v/>
      </c>
      <c r="H13" s="10">
        <v>0.2</v>
      </c>
      <c r="I13" s="11" t="str">
        <f t="shared" ref="I13:I28" si="2">IF(G13="","",B13*G13*H13)</f>
        <v/>
      </c>
      <c r="J13" s="62"/>
      <c r="K13" s="62"/>
      <c r="L13" s="62"/>
      <c r="M13" s="62"/>
      <c r="N13" s="62"/>
      <c r="O13" s="62"/>
      <c r="P13" s="62"/>
    </row>
    <row r="14" spans="1:17" ht="15.75" x14ac:dyDescent="0.25">
      <c r="A14" s="389"/>
      <c r="B14" s="19">
        <v>30</v>
      </c>
      <c r="C14" s="12"/>
      <c r="D14" s="13"/>
      <c r="E14" s="14">
        <v>2</v>
      </c>
      <c r="F14" s="15" t="str">
        <f t="shared" si="0"/>
        <v/>
      </c>
      <c r="G14" s="16" t="str">
        <f t="shared" si="1"/>
        <v/>
      </c>
      <c r="H14" s="17">
        <v>0.2</v>
      </c>
      <c r="I14" s="18" t="str">
        <f t="shared" si="2"/>
        <v/>
      </c>
      <c r="J14" s="62"/>
      <c r="K14" s="2"/>
      <c r="L14" s="2"/>
      <c r="M14" s="2"/>
      <c r="N14" s="2"/>
      <c r="O14" s="2"/>
      <c r="P14" s="2"/>
    </row>
    <row r="15" spans="1:17" ht="15.75" x14ac:dyDescent="0.25">
      <c r="A15" s="389"/>
      <c r="B15" s="19">
        <v>42.5</v>
      </c>
      <c r="C15" s="12"/>
      <c r="D15" s="13"/>
      <c r="E15" s="14">
        <v>2</v>
      </c>
      <c r="F15" s="15" t="str">
        <f t="shared" si="0"/>
        <v/>
      </c>
      <c r="G15" s="16" t="str">
        <f t="shared" si="1"/>
        <v/>
      </c>
      <c r="H15" s="17">
        <v>0.2</v>
      </c>
      <c r="I15" s="18" t="str">
        <f t="shared" si="2"/>
        <v/>
      </c>
      <c r="J15" s="62"/>
      <c r="K15" s="2"/>
      <c r="L15" s="2"/>
      <c r="M15" s="2"/>
      <c r="N15" s="2"/>
      <c r="O15" s="2"/>
      <c r="P15" s="2"/>
    </row>
    <row r="16" spans="1:17" ht="16.5" thickBot="1" x14ac:dyDescent="0.3">
      <c r="A16" s="390"/>
      <c r="B16" s="20">
        <v>50</v>
      </c>
      <c r="C16" s="21"/>
      <c r="D16" s="22"/>
      <c r="E16" s="23">
        <v>2</v>
      </c>
      <c r="F16" s="24" t="str">
        <f t="shared" si="0"/>
        <v/>
      </c>
      <c r="G16" s="25" t="str">
        <f t="shared" si="1"/>
        <v/>
      </c>
      <c r="H16" s="26">
        <v>0.2</v>
      </c>
      <c r="I16" s="27" t="str">
        <f t="shared" si="2"/>
        <v/>
      </c>
      <c r="J16" s="62"/>
      <c r="K16" s="2"/>
      <c r="L16" s="2"/>
      <c r="M16" s="2"/>
      <c r="N16" s="2"/>
      <c r="O16" s="2"/>
      <c r="P16" s="2"/>
      <c r="Q16" s="80"/>
    </row>
    <row r="17" spans="1:17" s="93" customFormat="1" ht="15.75" x14ac:dyDescent="0.25">
      <c r="A17" s="391" t="s">
        <v>185</v>
      </c>
      <c r="B17" s="28">
        <v>22.5</v>
      </c>
      <c r="C17" s="29"/>
      <c r="D17" s="30"/>
      <c r="E17" s="31">
        <v>2</v>
      </c>
      <c r="F17" s="32" t="str">
        <f t="shared" ref="F17:F20" si="3">IF(D17&gt;0,D17*E17,"")</f>
        <v/>
      </c>
      <c r="G17" s="33" t="str">
        <f t="shared" ref="G17:G20" si="4">IF(SUM(C17:D17)&gt;0,C17+(D17*E17),"")</f>
        <v/>
      </c>
      <c r="H17" s="34">
        <v>0.2</v>
      </c>
      <c r="I17" s="35" t="str">
        <f t="shared" ref="I17:I20" si="5">IF(G17="","",B17*G17*H17)</f>
        <v/>
      </c>
      <c r="J17" s="62"/>
      <c r="K17" s="62"/>
      <c r="L17" s="62"/>
      <c r="M17" s="62"/>
      <c r="N17" s="62"/>
      <c r="O17" s="62"/>
      <c r="P17" s="62"/>
    </row>
    <row r="18" spans="1:17" s="93" customFormat="1" ht="15.75" x14ac:dyDescent="0.25">
      <c r="A18" s="389"/>
      <c r="B18" s="19">
        <v>30</v>
      </c>
      <c r="C18" s="12"/>
      <c r="D18" s="13"/>
      <c r="E18" s="14">
        <v>2</v>
      </c>
      <c r="F18" s="15" t="str">
        <f t="shared" si="3"/>
        <v/>
      </c>
      <c r="G18" s="16" t="str">
        <f t="shared" si="4"/>
        <v/>
      </c>
      <c r="H18" s="17">
        <v>0.2</v>
      </c>
      <c r="I18" s="18" t="str">
        <f t="shared" si="5"/>
        <v/>
      </c>
      <c r="J18" s="62"/>
      <c r="K18" s="2"/>
      <c r="L18" s="2"/>
      <c r="M18" s="2"/>
      <c r="N18" s="2"/>
      <c r="O18" s="2"/>
      <c r="P18" s="2"/>
    </row>
    <row r="19" spans="1:17" s="93" customFormat="1" ht="15.75" x14ac:dyDescent="0.25">
      <c r="A19" s="389"/>
      <c r="B19" s="19">
        <v>42.5</v>
      </c>
      <c r="C19" s="12"/>
      <c r="D19" s="13"/>
      <c r="E19" s="14">
        <v>2</v>
      </c>
      <c r="F19" s="15" t="str">
        <f t="shared" si="3"/>
        <v/>
      </c>
      <c r="G19" s="16" t="str">
        <f t="shared" si="4"/>
        <v/>
      </c>
      <c r="H19" s="17">
        <v>0.2</v>
      </c>
      <c r="I19" s="18" t="str">
        <f t="shared" si="5"/>
        <v/>
      </c>
      <c r="J19" s="62"/>
      <c r="K19" s="2"/>
      <c r="L19" s="2"/>
      <c r="M19" s="2"/>
      <c r="N19" s="2"/>
      <c r="O19" s="2"/>
      <c r="P19" s="2"/>
    </row>
    <row r="20" spans="1:17" s="93" customFormat="1" ht="16.5" thickBot="1" x14ac:dyDescent="0.3">
      <c r="A20" s="400"/>
      <c r="B20" s="48">
        <v>50</v>
      </c>
      <c r="C20" s="49"/>
      <c r="D20" s="50"/>
      <c r="E20" s="47">
        <v>2</v>
      </c>
      <c r="F20" s="51" t="str">
        <f t="shared" si="3"/>
        <v/>
      </c>
      <c r="G20" s="52" t="str">
        <f t="shared" si="4"/>
        <v/>
      </c>
      <c r="H20" s="53">
        <v>0.2</v>
      </c>
      <c r="I20" s="54" t="str">
        <f t="shared" si="5"/>
        <v/>
      </c>
      <c r="J20" s="62"/>
      <c r="K20" s="2"/>
      <c r="L20" s="2"/>
      <c r="M20" s="2"/>
      <c r="N20" s="2"/>
      <c r="O20" s="2"/>
      <c r="P20" s="2"/>
      <c r="Q20" s="80"/>
    </row>
    <row r="21" spans="1:17" ht="15.75" x14ac:dyDescent="0.25">
      <c r="A21" s="388" t="s">
        <v>10</v>
      </c>
      <c r="B21" s="36">
        <v>22.5</v>
      </c>
      <c r="C21" s="6"/>
      <c r="D21" s="7"/>
      <c r="E21" s="59">
        <f>IF($F$3=2,IF(K21+L21+O21=0,N21,K21+L21+O21),3)</f>
        <v>3</v>
      </c>
      <c r="F21" s="8" t="str">
        <f>IF(D21&gt;0,IF(E21=N21,7,D21*E21),"")</f>
        <v/>
      </c>
      <c r="G21" s="9" t="str">
        <f>IF(D21="",IF(C21="","",C21),C21+F21)</f>
        <v/>
      </c>
      <c r="H21" s="10">
        <v>7.0000000000000007E-2</v>
      </c>
      <c r="I21" s="11" t="str">
        <f t="shared" si="2"/>
        <v/>
      </c>
      <c r="J21" s="62"/>
      <c r="K21" s="86">
        <f>IF(SUM($D$21:$D$24)&gt;2,3,0)</f>
        <v>0</v>
      </c>
      <c r="L21" s="86">
        <f>IF(SUM($D$21:$D$24)=1,6,0)</f>
        <v>0</v>
      </c>
      <c r="M21" s="86">
        <f>IF(SUM($D$21:$D$24)=2,D21,0)</f>
        <v>0</v>
      </c>
      <c r="N21" s="86">
        <f>IF(M21=2,"3/4",0)</f>
        <v>0</v>
      </c>
      <c r="O21" s="86">
        <f>IF(M21=1,3,0)</f>
        <v>0</v>
      </c>
      <c r="P21" s="86"/>
      <c r="Q21" s="80"/>
    </row>
    <row r="22" spans="1:17" ht="15.75" x14ac:dyDescent="0.25">
      <c r="A22" s="389"/>
      <c r="B22" s="19">
        <v>30</v>
      </c>
      <c r="C22" s="12"/>
      <c r="D22" s="13"/>
      <c r="E22" s="58">
        <f t="shared" ref="E22:E24" si="6">IF($F$3=2,IF(K22+L22+O22=0,N22,K22+L22+O22),3)</f>
        <v>3</v>
      </c>
      <c r="F22" s="15" t="str">
        <f t="shared" ref="F22:F24" si="7">IF(D22&gt;0,IF(E22=N22,7,D22*E22),"")</f>
        <v/>
      </c>
      <c r="G22" s="16" t="str">
        <f>IF(D22="",IF(C22="","",C22),C22+F22)</f>
        <v/>
      </c>
      <c r="H22" s="17">
        <v>7.0000000000000007E-2</v>
      </c>
      <c r="I22" s="18" t="str">
        <f t="shared" si="2"/>
        <v/>
      </c>
      <c r="J22" s="62"/>
      <c r="K22" s="86">
        <f>IF(SUM($D$21:$D$24)&gt;2,3,0)</f>
        <v>0</v>
      </c>
      <c r="L22" s="86">
        <f t="shared" ref="L22:L24" si="8">IF(SUM($D$21:$D$24)=1,6,0)</f>
        <v>0</v>
      </c>
      <c r="M22" s="86">
        <f t="shared" ref="M22:M28" si="9">IF(SUM($D$21:$D$24)=2,D22,0)</f>
        <v>0</v>
      </c>
      <c r="N22" s="86">
        <f t="shared" ref="N22:N28" si="10">IF(M22=2,"3/4",0)</f>
        <v>0</v>
      </c>
      <c r="O22" s="86">
        <f>IF(M22=1,IF(SUM(M22:M24)=1,4,3),0)</f>
        <v>0</v>
      </c>
      <c r="P22" s="86"/>
      <c r="Q22" s="80"/>
    </row>
    <row r="23" spans="1:17" ht="15.75" x14ac:dyDescent="0.25">
      <c r="A23" s="389"/>
      <c r="B23" s="19">
        <v>42.5</v>
      </c>
      <c r="C23" s="12"/>
      <c r="D23" s="13"/>
      <c r="E23" s="58">
        <f t="shared" si="6"/>
        <v>3</v>
      </c>
      <c r="F23" s="15" t="str">
        <f t="shared" si="7"/>
        <v/>
      </c>
      <c r="G23" s="16" t="str">
        <f t="shared" ref="G23:G24" si="11">IF(D23="",IF(C23="","",C23),C23+F23)</f>
        <v/>
      </c>
      <c r="H23" s="17">
        <v>7.0000000000000007E-2</v>
      </c>
      <c r="I23" s="18" t="str">
        <f t="shared" si="2"/>
        <v/>
      </c>
      <c r="J23" s="62"/>
      <c r="K23" s="86">
        <f>IF(SUM($D$21:$D$24)&gt;2,3,0)</f>
        <v>0</v>
      </c>
      <c r="L23" s="86">
        <f t="shared" si="8"/>
        <v>0</v>
      </c>
      <c r="M23" s="86">
        <f t="shared" si="9"/>
        <v>0</v>
      </c>
      <c r="N23" s="86">
        <f t="shared" si="10"/>
        <v>0</v>
      </c>
      <c r="O23" s="86">
        <f>IF(M23=1,IF(SUM(M23:M24)=1,4,3),0)</f>
        <v>0</v>
      </c>
      <c r="P23" s="86"/>
      <c r="Q23" s="80"/>
    </row>
    <row r="24" spans="1:17" ht="16.5" thickBot="1" x14ac:dyDescent="0.3">
      <c r="A24" s="390"/>
      <c r="B24" s="20">
        <v>50</v>
      </c>
      <c r="C24" s="21"/>
      <c r="D24" s="22"/>
      <c r="E24" s="60">
        <f t="shared" si="6"/>
        <v>3</v>
      </c>
      <c r="F24" s="24" t="str">
        <f t="shared" si="7"/>
        <v/>
      </c>
      <c r="G24" s="25" t="str">
        <f t="shared" si="11"/>
        <v/>
      </c>
      <c r="H24" s="26">
        <v>7.0000000000000007E-2</v>
      </c>
      <c r="I24" s="27" t="str">
        <f t="shared" si="2"/>
        <v/>
      </c>
      <c r="J24" s="62"/>
      <c r="K24" s="86">
        <f>IF(SUM($D$21:$D$24)&gt;2,3,0)</f>
        <v>0</v>
      </c>
      <c r="L24" s="86">
        <f t="shared" si="8"/>
        <v>0</v>
      </c>
      <c r="M24" s="86">
        <f t="shared" si="9"/>
        <v>0</v>
      </c>
      <c r="N24" s="86">
        <f t="shared" si="10"/>
        <v>0</v>
      </c>
      <c r="O24" s="86">
        <f>IF(M24=1,IF(M24=1,4,3),0)</f>
        <v>0</v>
      </c>
      <c r="P24" s="86"/>
      <c r="Q24" s="80"/>
    </row>
    <row r="25" spans="1:17" ht="15.75" x14ac:dyDescent="0.25">
      <c r="A25" s="391" t="s">
        <v>193</v>
      </c>
      <c r="B25" s="28">
        <v>22.5</v>
      </c>
      <c r="C25" s="29"/>
      <c r="D25" s="30"/>
      <c r="E25" s="31">
        <v>1</v>
      </c>
      <c r="F25" s="32" t="str">
        <f t="shared" si="0"/>
        <v/>
      </c>
      <c r="G25" s="33" t="str">
        <f t="shared" si="1"/>
        <v/>
      </c>
      <c r="H25" s="34">
        <v>0.06</v>
      </c>
      <c r="I25" s="35" t="str">
        <f t="shared" si="2"/>
        <v/>
      </c>
      <c r="J25" s="62"/>
      <c r="K25" s="86"/>
      <c r="L25" s="86"/>
      <c r="M25" s="86">
        <f t="shared" si="9"/>
        <v>0</v>
      </c>
      <c r="N25" s="86">
        <f t="shared" si="10"/>
        <v>0</v>
      </c>
      <c r="O25" s="86"/>
      <c r="P25" s="86"/>
      <c r="Q25" s="80"/>
    </row>
    <row r="26" spans="1:17" ht="15.75" x14ac:dyDescent="0.25">
      <c r="A26" s="389"/>
      <c r="B26" s="19">
        <v>30</v>
      </c>
      <c r="C26" s="12"/>
      <c r="D26" s="13"/>
      <c r="E26" s="14">
        <v>1</v>
      </c>
      <c r="F26" s="15" t="str">
        <f t="shared" si="0"/>
        <v/>
      </c>
      <c r="G26" s="16" t="str">
        <f t="shared" si="1"/>
        <v/>
      </c>
      <c r="H26" s="17">
        <v>0.06</v>
      </c>
      <c r="I26" s="18" t="str">
        <f t="shared" si="2"/>
        <v/>
      </c>
      <c r="J26" s="62"/>
      <c r="K26" s="86"/>
      <c r="L26" s="86"/>
      <c r="M26" s="86">
        <f t="shared" si="9"/>
        <v>0</v>
      </c>
      <c r="N26" s="86">
        <f t="shared" si="10"/>
        <v>0</v>
      </c>
      <c r="O26" s="86"/>
      <c r="P26" s="86"/>
      <c r="Q26" s="80"/>
    </row>
    <row r="27" spans="1:17" ht="15.75" x14ac:dyDescent="0.25">
      <c r="A27" s="389"/>
      <c r="B27" s="19">
        <v>42.5</v>
      </c>
      <c r="C27" s="12"/>
      <c r="D27" s="13"/>
      <c r="E27" s="14">
        <v>1</v>
      </c>
      <c r="F27" s="15" t="str">
        <f t="shared" si="0"/>
        <v/>
      </c>
      <c r="G27" s="16" t="str">
        <f t="shared" si="1"/>
        <v/>
      </c>
      <c r="H27" s="17">
        <v>0.06</v>
      </c>
      <c r="I27" s="18" t="str">
        <f t="shared" si="2"/>
        <v/>
      </c>
      <c r="J27" s="62"/>
      <c r="K27" s="2"/>
      <c r="L27" s="2"/>
      <c r="M27" s="2">
        <f t="shared" si="9"/>
        <v>0</v>
      </c>
      <c r="N27" s="2">
        <f t="shared" si="10"/>
        <v>0</v>
      </c>
      <c r="O27" s="2"/>
      <c r="P27" s="2"/>
    </row>
    <row r="28" spans="1:17" ht="16.5" thickBot="1" x14ac:dyDescent="0.3">
      <c r="A28" s="390"/>
      <c r="B28" s="20">
        <v>50</v>
      </c>
      <c r="C28" s="21"/>
      <c r="D28" s="22"/>
      <c r="E28" s="23">
        <v>1</v>
      </c>
      <c r="F28" s="24" t="str">
        <f t="shared" si="0"/>
        <v/>
      </c>
      <c r="G28" s="25" t="str">
        <f t="shared" si="1"/>
        <v/>
      </c>
      <c r="H28" s="26">
        <v>0.06</v>
      </c>
      <c r="I28" s="27" t="str">
        <f t="shared" si="2"/>
        <v/>
      </c>
      <c r="J28" s="62"/>
      <c r="K28" s="2"/>
      <c r="L28" s="2"/>
      <c r="M28" s="2">
        <f t="shared" si="9"/>
        <v>0</v>
      </c>
      <c r="N28" s="2">
        <f t="shared" si="10"/>
        <v>0</v>
      </c>
      <c r="O28" s="2"/>
      <c r="P28" s="2"/>
    </row>
    <row r="29" spans="1:17" s="93" customFormat="1" ht="16.5" thickBot="1" x14ac:dyDescent="0.3">
      <c r="A29" s="213" t="s">
        <v>192</v>
      </c>
      <c r="B29" s="42"/>
      <c r="C29" s="398">
        <f>SUM(C13:C28)+SUM(D13:D28)</f>
        <v>0</v>
      </c>
      <c r="D29" s="399"/>
      <c r="E29" s="43"/>
      <c r="F29" s="44"/>
      <c r="G29" s="44"/>
      <c r="H29" s="214"/>
      <c r="I29" s="45"/>
      <c r="J29" s="62"/>
      <c r="K29" s="2"/>
      <c r="L29" s="2"/>
      <c r="M29" s="2"/>
      <c r="N29" s="2"/>
      <c r="O29" s="2"/>
      <c r="P29" s="2"/>
    </row>
    <row r="30" spans="1:17" ht="16.5" thickBot="1" x14ac:dyDescent="0.3">
      <c r="A30" s="37" t="s">
        <v>138</v>
      </c>
      <c r="B30" s="381" t="str">
        <f>IF(G4=1,"ACHTUNG GRUPPENGRÖßE &gt;&gt;&gt;","")</f>
        <v/>
      </c>
      <c r="C30" s="382"/>
      <c r="D30" s="382"/>
      <c r="E30" s="382"/>
      <c r="F30" s="382"/>
      <c r="G30" s="77" t="str">
        <f>IF(SUM(C13:D28)&gt;0,SUM(G13:G28),"")</f>
        <v/>
      </c>
      <c r="H30" s="63"/>
      <c r="I30" s="41">
        <f>SUM(I13:I28)</f>
        <v>0</v>
      </c>
      <c r="J30" s="62"/>
      <c r="K30" s="2"/>
      <c r="L30" s="2"/>
      <c r="M30" s="2"/>
      <c r="N30" s="2"/>
      <c r="O30" s="2"/>
      <c r="P30" s="2"/>
    </row>
    <row r="31" spans="1:17" ht="16.5" thickBot="1" x14ac:dyDescent="0.3">
      <c r="A31" s="37" t="s">
        <v>12</v>
      </c>
      <c r="B31" s="55"/>
      <c r="C31" s="56"/>
      <c r="D31" s="56"/>
      <c r="E31" s="56"/>
      <c r="F31" s="56"/>
      <c r="G31" s="56"/>
      <c r="H31" s="57"/>
      <c r="I31" s="41">
        <f>I30/100*22</f>
        <v>0</v>
      </c>
      <c r="J31" s="62"/>
      <c r="K31" s="2"/>
      <c r="L31" s="2"/>
      <c r="M31" s="2"/>
      <c r="N31" s="2"/>
      <c r="O31" s="2"/>
      <c r="P31" s="2"/>
    </row>
    <row r="32" spans="1:17" ht="16.5" thickBot="1" x14ac:dyDescent="0.3">
      <c r="A32" s="65" t="s">
        <v>21</v>
      </c>
      <c r="B32" s="42"/>
      <c r="C32" s="46"/>
      <c r="D32" s="46"/>
      <c r="E32" s="43"/>
      <c r="F32" s="44"/>
      <c r="G32" s="44"/>
      <c r="H32" s="88" t="str">
        <f>IF(I32="","GRUPPENTYP WÄHLEN!!!","")</f>
        <v>GRUPPENTYP WÄHLEN!!!</v>
      </c>
      <c r="I32" s="45" t="str">
        <f>IF(A37=1,"", I30+I31)</f>
        <v/>
      </c>
      <c r="J32" s="62"/>
      <c r="K32" s="62"/>
      <c r="L32" s="62"/>
      <c r="M32" s="62"/>
      <c r="N32" s="62"/>
      <c r="O32" s="62"/>
      <c r="P32" s="62"/>
    </row>
    <row r="33" spans="1:16" x14ac:dyDescent="0.25">
      <c r="J33" s="62"/>
      <c r="K33" s="62"/>
      <c r="L33" s="62"/>
      <c r="M33" s="62"/>
      <c r="N33" s="62"/>
      <c r="O33" s="62"/>
      <c r="P33" s="62"/>
    </row>
    <row r="34" spans="1:16" x14ac:dyDescent="0.25">
      <c r="D34" s="85"/>
      <c r="E34" s="85"/>
      <c r="F34" s="85"/>
      <c r="J34" s="62"/>
      <c r="K34" s="62"/>
      <c r="L34" s="62"/>
      <c r="M34" s="62"/>
      <c r="N34" s="62"/>
      <c r="O34" s="62"/>
      <c r="P34" s="62"/>
    </row>
    <row r="35" spans="1:16" s="82" customFormat="1" hidden="1" x14ac:dyDescent="0.25">
      <c r="J35" s="81"/>
      <c r="K35" s="81"/>
      <c r="L35" s="81"/>
      <c r="M35" s="81"/>
      <c r="N35" s="81"/>
      <c r="O35" s="81"/>
      <c r="P35" s="81"/>
    </row>
    <row r="36" spans="1:16" s="82" customFormat="1" hidden="1" x14ac:dyDescent="0.25">
      <c r="A36" s="92"/>
      <c r="B36" s="92"/>
      <c r="C36" s="92"/>
      <c r="D36" s="92"/>
      <c r="E36" s="92">
        <f>IF(A37=1,IF(SUM(C13:D28)&gt;0,1,0),0)</f>
        <v>0</v>
      </c>
      <c r="F36" s="92">
        <v>1</v>
      </c>
      <c r="G36" s="92">
        <v>1</v>
      </c>
      <c r="H36" s="92"/>
      <c r="J36" s="81"/>
      <c r="K36" s="81"/>
      <c r="L36" s="81"/>
      <c r="M36" s="81"/>
      <c r="N36" s="81"/>
      <c r="O36" s="81"/>
      <c r="P36" s="81"/>
    </row>
    <row r="37" spans="1:16" s="82" customFormat="1" hidden="1" x14ac:dyDescent="0.25">
      <c r="A37" s="89">
        <v>1</v>
      </c>
      <c r="B37" s="89" t="s">
        <v>17</v>
      </c>
      <c r="C37" s="92"/>
      <c r="D37" s="92"/>
      <c r="E37" s="92">
        <f>IF(SUM(C13:D28)=0,IF(OR(A37=2,A37=5),2,0),0)</f>
        <v>0</v>
      </c>
      <c r="F37" s="92"/>
      <c r="G37" s="92"/>
      <c r="H37" s="92"/>
      <c r="J37" s="81"/>
      <c r="K37" s="81"/>
      <c r="L37" s="81"/>
      <c r="M37" s="81"/>
      <c r="N37" s="81"/>
      <c r="O37" s="81"/>
      <c r="P37" s="81"/>
    </row>
    <row r="38" spans="1:16" s="82" customFormat="1" hidden="1" x14ac:dyDescent="0.25">
      <c r="A38" s="92">
        <v>1</v>
      </c>
      <c r="B38" s="92" t="s">
        <v>16</v>
      </c>
      <c r="C38" s="92" t="s">
        <v>18</v>
      </c>
      <c r="D38" s="92"/>
      <c r="E38" s="92"/>
      <c r="F38" s="92"/>
      <c r="G38" s="92"/>
      <c r="H38" s="92"/>
    </row>
    <row r="39" spans="1:16" s="82" customFormat="1" hidden="1" x14ac:dyDescent="0.25">
      <c r="A39" s="92">
        <v>2</v>
      </c>
      <c r="B39" s="92" t="s">
        <v>13</v>
      </c>
      <c r="C39" s="92">
        <v>1</v>
      </c>
      <c r="D39" s="92"/>
      <c r="E39" s="92"/>
      <c r="F39" s="92"/>
      <c r="G39" s="92"/>
      <c r="H39" s="92"/>
    </row>
    <row r="40" spans="1:16" s="82" customFormat="1" hidden="1" x14ac:dyDescent="0.25">
      <c r="A40" s="92">
        <v>3</v>
      </c>
      <c r="B40" s="92" t="s">
        <v>14</v>
      </c>
      <c r="C40" s="92">
        <v>2</v>
      </c>
      <c r="D40" s="92"/>
      <c r="E40" s="92"/>
      <c r="F40" s="92"/>
      <c r="G40" s="92"/>
      <c r="H40" s="92"/>
    </row>
    <row r="41" spans="1:16" s="82" customFormat="1" hidden="1" x14ac:dyDescent="0.25">
      <c r="A41" s="92">
        <v>4</v>
      </c>
      <c r="B41" s="92" t="s">
        <v>19</v>
      </c>
      <c r="C41" s="92">
        <v>3</v>
      </c>
      <c r="D41" s="92"/>
      <c r="E41" s="92"/>
      <c r="F41" s="92"/>
      <c r="G41" s="92"/>
      <c r="H41" s="92"/>
    </row>
    <row r="42" spans="1:16" s="82" customFormat="1" hidden="1" x14ac:dyDescent="0.25">
      <c r="A42" s="92">
        <v>5</v>
      </c>
      <c r="B42" s="92" t="s">
        <v>28</v>
      </c>
      <c r="C42" s="92">
        <v>4</v>
      </c>
      <c r="D42" s="92"/>
      <c r="E42" s="92"/>
      <c r="F42" s="92"/>
      <c r="G42" s="92"/>
      <c r="H42" s="92"/>
    </row>
    <row r="43" spans="1:16" s="82" customFormat="1" hidden="1" x14ac:dyDescent="0.25"/>
    <row r="44" spans="1:16" ht="15.75" hidden="1" x14ac:dyDescent="0.25">
      <c r="A44" s="91" t="s">
        <v>29</v>
      </c>
      <c r="B44" s="82"/>
      <c r="C44" s="82"/>
      <c r="D44" s="82"/>
      <c r="E44" s="82"/>
      <c r="F44" s="82"/>
      <c r="G44" s="82"/>
      <c r="H44" s="82"/>
    </row>
    <row r="46" spans="1:16" x14ac:dyDescent="0.25">
      <c r="A46" s="380" t="str">
        <f>IF(OR(F3=5,F3=2),A44,"")</f>
        <v/>
      </c>
      <c r="B46" s="380"/>
      <c r="C46" s="380"/>
      <c r="D46" s="380"/>
      <c r="E46" s="380"/>
      <c r="F46" s="380"/>
      <c r="G46" s="380"/>
      <c r="H46" s="380"/>
      <c r="I46" s="380"/>
    </row>
    <row r="47" spans="1:16" x14ac:dyDescent="0.25">
      <c r="A47" s="380"/>
      <c r="B47" s="380"/>
      <c r="C47" s="380"/>
      <c r="D47" s="380"/>
      <c r="E47" s="380"/>
      <c r="F47" s="380"/>
      <c r="G47" s="380"/>
      <c r="H47" s="380"/>
      <c r="I47" s="380"/>
    </row>
    <row r="48" spans="1:16" x14ac:dyDescent="0.25">
      <c r="A48" s="380"/>
      <c r="B48" s="380"/>
      <c r="C48" s="380"/>
      <c r="D48" s="380"/>
      <c r="E48" s="380"/>
      <c r="F48" s="380"/>
      <c r="G48" s="380"/>
      <c r="H48" s="380"/>
      <c r="I48" s="380"/>
    </row>
    <row r="49" spans="1:9" x14ac:dyDescent="0.25">
      <c r="A49" s="380"/>
      <c r="B49" s="380"/>
      <c r="C49" s="380"/>
      <c r="D49" s="380"/>
      <c r="E49" s="380"/>
      <c r="F49" s="380"/>
      <c r="G49" s="380"/>
      <c r="H49" s="380"/>
      <c r="I49" s="380"/>
    </row>
    <row r="50" spans="1:9" x14ac:dyDescent="0.25">
      <c r="A50" s="380"/>
      <c r="B50" s="380"/>
      <c r="C50" s="380"/>
      <c r="D50" s="380"/>
      <c r="E50" s="380"/>
      <c r="F50" s="380"/>
      <c r="G50" s="380"/>
      <c r="H50" s="380"/>
      <c r="I50" s="380"/>
    </row>
    <row r="51" spans="1:9" x14ac:dyDescent="0.25">
      <c r="A51" s="380"/>
      <c r="B51" s="380"/>
      <c r="C51" s="380"/>
      <c r="D51" s="380"/>
      <c r="E51" s="380"/>
      <c r="F51" s="380"/>
      <c r="G51" s="380"/>
      <c r="H51" s="380"/>
      <c r="I51" s="380"/>
    </row>
    <row r="52" spans="1:9" x14ac:dyDescent="0.25">
      <c r="A52" s="380"/>
      <c r="B52" s="380"/>
      <c r="C52" s="380"/>
      <c r="D52" s="380"/>
      <c r="E52" s="380"/>
      <c r="F52" s="380"/>
      <c r="G52" s="380"/>
      <c r="H52" s="380"/>
      <c r="I52" s="380"/>
    </row>
    <row r="53" spans="1:9" x14ac:dyDescent="0.25">
      <c r="A53" s="380"/>
      <c r="B53" s="380"/>
      <c r="C53" s="380"/>
      <c r="D53" s="380"/>
      <c r="E53" s="380"/>
      <c r="F53" s="380"/>
      <c r="G53" s="380"/>
      <c r="H53" s="380"/>
      <c r="I53" s="380"/>
    </row>
    <row r="54" spans="1:9" x14ac:dyDescent="0.25">
      <c r="A54" s="380"/>
      <c r="B54" s="380"/>
      <c r="C54" s="380"/>
      <c r="D54" s="380"/>
      <c r="E54" s="380"/>
      <c r="F54" s="380"/>
      <c r="G54" s="380"/>
      <c r="H54" s="380"/>
      <c r="I54" s="380"/>
    </row>
    <row r="58" spans="1:9" ht="15" customHeight="1" x14ac:dyDescent="0.25">
      <c r="A58" s="90"/>
      <c r="B58" s="90"/>
      <c r="C58" s="90"/>
      <c r="D58" s="90"/>
      <c r="E58" s="90"/>
      <c r="F58" s="90"/>
      <c r="G58" s="90"/>
      <c r="H58" s="90"/>
      <c r="I58" s="90"/>
    </row>
    <row r="59" spans="1:9" ht="15" customHeight="1" x14ac:dyDescent="0.25">
      <c r="A59" s="90"/>
      <c r="B59" s="90"/>
      <c r="C59" s="90"/>
      <c r="D59" s="90"/>
      <c r="E59" s="90"/>
      <c r="F59" s="90"/>
      <c r="G59" s="90"/>
      <c r="H59" s="90"/>
      <c r="I59" s="90"/>
    </row>
    <row r="60" spans="1:9" ht="15" customHeight="1" x14ac:dyDescent="0.25">
      <c r="A60" s="90"/>
      <c r="B60" s="90"/>
      <c r="C60" s="90"/>
      <c r="D60" s="90"/>
      <c r="E60" s="90"/>
      <c r="F60" s="90"/>
      <c r="G60" s="90"/>
      <c r="H60" s="90"/>
      <c r="I60" s="90"/>
    </row>
    <row r="61" spans="1:9" ht="15" customHeight="1" x14ac:dyDescent="0.25">
      <c r="A61" s="90"/>
      <c r="B61" s="90"/>
      <c r="C61" s="90"/>
      <c r="D61" s="90"/>
      <c r="E61" s="90"/>
      <c r="F61" s="90"/>
      <c r="G61" s="90"/>
      <c r="H61" s="90"/>
      <c r="I61" s="90"/>
    </row>
    <row r="62" spans="1:9" ht="15" customHeight="1" x14ac:dyDescent="0.25">
      <c r="A62" s="90"/>
      <c r="B62" s="90"/>
      <c r="C62" s="90"/>
      <c r="D62" s="90"/>
      <c r="E62" s="90"/>
      <c r="F62" s="90"/>
      <c r="G62" s="90"/>
      <c r="H62" s="90"/>
      <c r="I62" s="90"/>
    </row>
    <row r="63" spans="1:9" ht="15" customHeight="1" x14ac:dyDescent="0.25">
      <c r="A63" s="90"/>
      <c r="B63" s="90"/>
      <c r="C63" s="90"/>
      <c r="D63" s="90"/>
      <c r="E63" s="90"/>
      <c r="F63" s="90"/>
      <c r="G63" s="90"/>
      <c r="H63" s="90"/>
      <c r="I63" s="90"/>
    </row>
    <row r="64" spans="1:9" ht="15" customHeight="1" x14ac:dyDescent="0.25">
      <c r="A64" s="90"/>
      <c r="B64" s="90"/>
      <c r="C64" s="90"/>
      <c r="D64" s="90"/>
      <c r="E64" s="90"/>
      <c r="F64" s="90"/>
      <c r="G64" s="90"/>
      <c r="H64" s="90"/>
      <c r="I64" s="90"/>
    </row>
    <row r="65" spans="1:9" ht="15" customHeight="1" x14ac:dyDescent="0.25">
      <c r="A65" s="90"/>
      <c r="B65" s="90"/>
      <c r="C65" s="90"/>
      <c r="D65" s="90"/>
      <c r="E65" s="90"/>
      <c r="F65" s="90"/>
      <c r="G65" s="90"/>
      <c r="H65" s="90"/>
      <c r="I65" s="90"/>
    </row>
    <row r="66" spans="1:9" ht="15" customHeight="1" x14ac:dyDescent="0.25">
      <c r="A66" s="90"/>
      <c r="B66" s="90"/>
      <c r="C66" s="90"/>
      <c r="D66" s="90"/>
      <c r="E66" s="90"/>
      <c r="F66" s="90"/>
      <c r="G66" s="90"/>
      <c r="H66" s="90"/>
      <c r="I66" s="90"/>
    </row>
  </sheetData>
  <sheetProtection password="CCF3" sheet="1" objects="1" scenarios="1"/>
  <mergeCells count="13">
    <mergeCell ref="C7:D7"/>
    <mergeCell ref="A21:A24"/>
    <mergeCell ref="A25:A28"/>
    <mergeCell ref="B30:F30"/>
    <mergeCell ref="A46:I54"/>
    <mergeCell ref="A11:A12"/>
    <mergeCell ref="B11:B12"/>
    <mergeCell ref="C11:G11"/>
    <mergeCell ref="H11:H12"/>
    <mergeCell ref="I11:I12"/>
    <mergeCell ref="A13:A16"/>
    <mergeCell ref="A17:A20"/>
    <mergeCell ref="C29:D29"/>
  </mergeCells>
  <conditionalFormatting sqref="G30">
    <cfRule type="expression" dxfId="29" priority="5">
      <formula>$G$3=1</formula>
    </cfRule>
    <cfRule type="expression" dxfId="28" priority="6">
      <formula>$G$3=0</formula>
    </cfRule>
  </conditionalFormatting>
  <conditionalFormatting sqref="D3">
    <cfRule type="cellIs" dxfId="27" priority="1" operator="equal">
      <formula>4</formula>
    </cfRule>
    <cfRule type="cellIs" dxfId="26" priority="2" operator="equal">
      <formula>"&lt;&lt;&lt;Auswahl treffen!"</formula>
    </cfRule>
    <cfRule type="cellIs" dxfId="25" priority="3" operator="equal">
      <formula>3</formula>
    </cfRule>
    <cfRule type="cellIs" dxfId="24" priority="4" operator="equal">
      <formula>2</formula>
    </cfRule>
  </conditionalFormatting>
  <dataValidations count="1">
    <dataValidation type="whole" errorStyle="information" allowBlank="1" showInputMessage="1" showErrorMessage="1" errorTitle="Anzahl Kinder" error="Bitte überprüfen Sie den eingegebenen Wert!_x000a_Danke!" sqref="C13:C29 D13:D28 B6:C6">
      <formula1>0</formula1>
      <formula2>25</formula2>
    </dataValidation>
  </dataValidations>
  <pageMargins left="0.70866141732283472" right="0.70866141732283472" top="0.78740157480314965" bottom="0.78740157480314965" header="0.31496062992125984" footer="0.31496062992125984"/>
  <pageSetup paperSize="9" scale="8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Drop Down 1">
              <controlPr locked="0" defaultSize="0" autoLine="0" autoPict="0">
                <anchor moveWithCells="1">
                  <from>
                    <xdr:col>1</xdr:col>
                    <xdr:colOff>9525</xdr:colOff>
                    <xdr:row>2</xdr:row>
                    <xdr:rowOff>28575</xdr:rowOff>
                  </from>
                  <to>
                    <xdr:col>2</xdr:col>
                    <xdr:colOff>771525</xdr:colOff>
                    <xdr:row>3</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rgb="FF7030A0"/>
    <pageSetUpPr fitToPage="1"/>
  </sheetPr>
  <dimension ref="A1:Q66"/>
  <sheetViews>
    <sheetView view="pageBreakPreview" zoomScaleNormal="100" zoomScaleSheetLayoutView="100" workbookViewId="0">
      <selection activeCell="D45" sqref="D45"/>
    </sheetView>
  </sheetViews>
  <sheetFormatPr baseColWidth="10" defaultRowHeight="15" x14ac:dyDescent="0.25"/>
  <cols>
    <col min="1" max="1" width="17" style="1" customWidth="1"/>
    <col min="2" max="2" width="20.85546875" style="1" bestFit="1" customWidth="1"/>
    <col min="3" max="4" width="15.7109375" style="1" customWidth="1"/>
    <col min="5" max="5" width="14.5703125" style="1" customWidth="1"/>
    <col min="6" max="7" width="15.7109375" style="1" customWidth="1"/>
    <col min="8" max="8" width="14.42578125" style="1" bestFit="1" customWidth="1"/>
    <col min="9" max="9" width="16.140625" style="1" customWidth="1"/>
    <col min="10" max="10" width="11.42578125" style="1"/>
    <col min="11" max="16" width="0" style="1" hidden="1" customWidth="1"/>
    <col min="17" max="16384" width="11.42578125" style="1"/>
  </cols>
  <sheetData>
    <row r="1" spans="1:17" x14ac:dyDescent="0.25">
      <c r="A1" s="100" t="str">
        <f>CONCATENATE("PERSONALBEDARFSBERECHNUNG","   ",Zusammenfassung!A9)</f>
        <v>PERSONALBEDARFSBERECHNUNG   Gruppe 3</v>
      </c>
      <c r="B1" s="67"/>
      <c r="C1" s="67"/>
      <c r="D1" s="67"/>
      <c r="E1" s="67"/>
      <c r="F1" s="67"/>
      <c r="G1" s="67"/>
      <c r="I1" s="76" t="s">
        <v>22</v>
      </c>
    </row>
    <row r="2" spans="1:17" x14ac:dyDescent="0.25">
      <c r="A2" s="68"/>
      <c r="B2" s="67"/>
      <c r="C2" s="67"/>
      <c r="D2" s="67"/>
      <c r="E2" s="67"/>
      <c r="F2" s="67"/>
      <c r="G2" s="67"/>
      <c r="H2" s="67"/>
      <c r="I2" s="67"/>
    </row>
    <row r="3" spans="1:17" ht="18.75" x14ac:dyDescent="0.3">
      <c r="A3" s="68" t="s">
        <v>15</v>
      </c>
      <c r="B3" s="67" t="str">
        <f>IF(A37=1,"&lt;&lt;&lt;Auswahl treffen!",VLOOKUP(A37,A38:C42,2,FALSE))</f>
        <v>&lt;&lt;&lt;Auswahl treffen!</v>
      </c>
      <c r="C3" s="69"/>
      <c r="D3" s="87" t="str">
        <f>IF(A37=1,"&lt;&lt;&lt;Auswahl treffen!",VLOOKUP(A37,A38:C42,1,FALSE))</f>
        <v>&lt;&lt;&lt;Auswahl treffen!</v>
      </c>
      <c r="E3" s="78"/>
      <c r="F3" s="69">
        <f>IF(D3="&lt;&lt;&lt;Auswahl treffen!",0,D3)</f>
        <v>0</v>
      </c>
      <c r="G3" s="69">
        <f>IF(F3=4,IF(G30&gt;12,1,0),IF(G30&gt;25,1,0))</f>
        <v>1</v>
      </c>
      <c r="H3" s="69"/>
      <c r="I3" s="67"/>
    </row>
    <row r="4" spans="1:17" ht="15.75" x14ac:dyDescent="0.25">
      <c r="A4" s="68"/>
      <c r="B4" s="70" t="str">
        <f>IF(OR(F3=2,F3=5),IF(SUM(C13:D24)&gt;SUM(C21:D24),"ACHTUNG GRUPPENTYP FALSCH!!!",""),"")</f>
        <v/>
      </c>
      <c r="C4" s="67"/>
      <c r="D4" s="67"/>
      <c r="E4" s="67"/>
      <c r="F4" s="69"/>
      <c r="G4" s="69" t="str">
        <f>IF(G30="","",G3)</f>
        <v/>
      </c>
      <c r="H4" s="69"/>
      <c r="I4" s="67"/>
    </row>
    <row r="5" spans="1:17" s="93" customFormat="1" ht="15.75" x14ac:dyDescent="0.25">
      <c r="A5" s="68"/>
      <c r="B5" s="70"/>
      <c r="C5" s="67"/>
      <c r="D5" s="67"/>
      <c r="E5" s="67"/>
      <c r="F5" s="69"/>
      <c r="G5" s="69"/>
      <c r="H5" s="69"/>
      <c r="I5" s="67"/>
    </row>
    <row r="6" spans="1:17" s="93" customFormat="1" ht="15.75" x14ac:dyDescent="0.25">
      <c r="A6" s="68"/>
      <c r="B6" s="222" t="s">
        <v>190</v>
      </c>
      <c r="C6" s="13"/>
      <c r="D6" s="67"/>
      <c r="E6" s="67"/>
      <c r="F6" s="69"/>
      <c r="G6" s="69"/>
      <c r="H6" s="69"/>
      <c r="I6" s="67"/>
    </row>
    <row r="7" spans="1:17" s="93" customFormat="1" ht="15.75" x14ac:dyDescent="0.25">
      <c r="A7" s="68"/>
      <c r="B7" s="223" t="s">
        <v>191</v>
      </c>
      <c r="C7" s="378"/>
      <c r="D7" s="379"/>
      <c r="E7" s="67"/>
      <c r="F7" s="69"/>
      <c r="G7" s="69"/>
      <c r="H7" s="69"/>
      <c r="I7" s="67"/>
    </row>
    <row r="8" spans="1:17" s="93" customFormat="1" ht="15.75" x14ac:dyDescent="0.25">
      <c r="A8" s="68"/>
      <c r="B8" s="70"/>
      <c r="C8" s="67"/>
      <c r="D8" s="67"/>
      <c r="E8" s="67"/>
      <c r="F8" s="69"/>
      <c r="G8" s="69"/>
      <c r="H8" s="69"/>
      <c r="I8" s="67"/>
    </row>
    <row r="9" spans="1:17" x14ac:dyDescent="0.25">
      <c r="A9" s="68" t="s">
        <v>0</v>
      </c>
      <c r="B9" s="67"/>
      <c r="C9" s="67"/>
      <c r="D9" s="67"/>
      <c r="E9" s="67"/>
      <c r="F9" s="69"/>
      <c r="G9" s="69"/>
      <c r="H9" s="69"/>
      <c r="I9" s="67"/>
    </row>
    <row r="10" spans="1:17" ht="15.75" thickBot="1" x14ac:dyDescent="0.3">
      <c r="A10" s="68"/>
      <c r="B10" s="67"/>
      <c r="C10" s="67"/>
      <c r="D10" s="67"/>
      <c r="E10" s="67"/>
      <c r="F10" s="67"/>
      <c r="G10" s="67"/>
      <c r="H10" s="67"/>
      <c r="I10" s="67"/>
    </row>
    <row r="11" spans="1:17" x14ac:dyDescent="0.25">
      <c r="A11" s="392" t="s">
        <v>1</v>
      </c>
      <c r="B11" s="394" t="s">
        <v>2</v>
      </c>
      <c r="C11" s="385" t="s">
        <v>3</v>
      </c>
      <c r="D11" s="386"/>
      <c r="E11" s="386"/>
      <c r="F11" s="386"/>
      <c r="G11" s="387"/>
      <c r="H11" s="396" t="s">
        <v>8</v>
      </c>
      <c r="I11" s="383" t="s">
        <v>9</v>
      </c>
    </row>
    <row r="12" spans="1:17" ht="30.75" thickBot="1" x14ac:dyDescent="0.3">
      <c r="A12" s="393"/>
      <c r="B12" s="395"/>
      <c r="C12" s="4" t="s">
        <v>4</v>
      </c>
      <c r="D12" s="3" t="s">
        <v>5</v>
      </c>
      <c r="E12" s="3" t="s">
        <v>11</v>
      </c>
      <c r="F12" s="3" t="s">
        <v>6</v>
      </c>
      <c r="G12" s="5" t="s">
        <v>7</v>
      </c>
      <c r="H12" s="397"/>
      <c r="I12" s="384"/>
      <c r="J12" s="62"/>
      <c r="K12" s="62"/>
      <c r="L12" s="62"/>
      <c r="M12" s="62"/>
      <c r="N12" s="62"/>
      <c r="O12" s="62"/>
      <c r="P12" s="62"/>
    </row>
    <row r="13" spans="1:17" ht="15.75" x14ac:dyDescent="0.25">
      <c r="A13" s="388" t="s">
        <v>184</v>
      </c>
      <c r="B13" s="36">
        <v>22.5</v>
      </c>
      <c r="C13" s="6"/>
      <c r="D13" s="7"/>
      <c r="E13" s="215">
        <v>2</v>
      </c>
      <c r="F13" s="8" t="str">
        <f t="shared" ref="F13:F28" si="0">IF(D13&gt;0,D13*E13,"")</f>
        <v/>
      </c>
      <c r="G13" s="9" t="str">
        <f t="shared" ref="G13:G28" si="1">IF(SUM(C13:D13)&gt;0,C13+(D13*E13),"")</f>
        <v/>
      </c>
      <c r="H13" s="10">
        <v>0.2</v>
      </c>
      <c r="I13" s="11" t="str">
        <f t="shared" ref="I13:I28" si="2">IF(G13="","",B13*G13*H13)</f>
        <v/>
      </c>
      <c r="J13" s="62"/>
      <c r="K13" s="62"/>
      <c r="L13" s="62"/>
      <c r="M13" s="62"/>
      <c r="N13" s="62"/>
      <c r="O13" s="62"/>
      <c r="P13" s="62"/>
    </row>
    <row r="14" spans="1:17" ht="15.75" x14ac:dyDescent="0.25">
      <c r="A14" s="389"/>
      <c r="B14" s="19">
        <v>30</v>
      </c>
      <c r="C14" s="12"/>
      <c r="D14" s="13"/>
      <c r="E14" s="14">
        <v>2</v>
      </c>
      <c r="F14" s="15" t="str">
        <f t="shared" si="0"/>
        <v/>
      </c>
      <c r="G14" s="16" t="str">
        <f t="shared" si="1"/>
        <v/>
      </c>
      <c r="H14" s="17">
        <v>0.2</v>
      </c>
      <c r="I14" s="18" t="str">
        <f t="shared" si="2"/>
        <v/>
      </c>
      <c r="J14" s="62"/>
      <c r="K14" s="2"/>
      <c r="L14" s="2"/>
      <c r="M14" s="2"/>
      <c r="N14" s="2"/>
      <c r="O14" s="2"/>
      <c r="P14" s="2"/>
    </row>
    <row r="15" spans="1:17" ht="15.75" x14ac:dyDescent="0.25">
      <c r="A15" s="389"/>
      <c r="B15" s="19">
        <v>42.5</v>
      </c>
      <c r="C15" s="12"/>
      <c r="D15" s="13"/>
      <c r="E15" s="14">
        <v>2</v>
      </c>
      <c r="F15" s="15" t="str">
        <f t="shared" si="0"/>
        <v/>
      </c>
      <c r="G15" s="16" t="str">
        <f t="shared" si="1"/>
        <v/>
      </c>
      <c r="H15" s="17">
        <v>0.2</v>
      </c>
      <c r="I15" s="18" t="str">
        <f t="shared" si="2"/>
        <v/>
      </c>
      <c r="J15" s="62"/>
      <c r="K15" s="2"/>
      <c r="L15" s="2"/>
      <c r="M15" s="2"/>
      <c r="N15" s="2"/>
      <c r="O15" s="2"/>
      <c r="P15" s="2"/>
    </row>
    <row r="16" spans="1:17" ht="16.5" thickBot="1" x14ac:dyDescent="0.3">
      <c r="A16" s="390"/>
      <c r="B16" s="20">
        <v>50</v>
      </c>
      <c r="C16" s="21"/>
      <c r="D16" s="22"/>
      <c r="E16" s="23">
        <v>2</v>
      </c>
      <c r="F16" s="24" t="str">
        <f t="shared" si="0"/>
        <v/>
      </c>
      <c r="G16" s="25" t="str">
        <f t="shared" si="1"/>
        <v/>
      </c>
      <c r="H16" s="26">
        <v>0.2</v>
      </c>
      <c r="I16" s="27" t="str">
        <f t="shared" si="2"/>
        <v/>
      </c>
      <c r="J16" s="62"/>
      <c r="K16" s="2"/>
      <c r="L16" s="2"/>
      <c r="M16" s="2"/>
      <c r="N16" s="2"/>
      <c r="O16" s="2"/>
      <c r="P16" s="2"/>
      <c r="Q16" s="80"/>
    </row>
    <row r="17" spans="1:17" s="93" customFormat="1" ht="15.75" x14ac:dyDescent="0.25">
      <c r="A17" s="388" t="s">
        <v>185</v>
      </c>
      <c r="B17" s="36">
        <v>22.5</v>
      </c>
      <c r="C17" s="6"/>
      <c r="D17" s="7"/>
      <c r="E17" s="215">
        <v>2</v>
      </c>
      <c r="F17" s="8" t="str">
        <f t="shared" ref="F17:F20" si="3">IF(D17&gt;0,D17*E17,"")</f>
        <v/>
      </c>
      <c r="G17" s="9" t="str">
        <f t="shared" ref="G17:G20" si="4">IF(SUM(C17:D17)&gt;0,C17+(D17*E17),"")</f>
        <v/>
      </c>
      <c r="H17" s="10">
        <v>0.2</v>
      </c>
      <c r="I17" s="11" t="str">
        <f t="shared" ref="I17:I20" si="5">IF(G17="","",B17*G17*H17)</f>
        <v/>
      </c>
      <c r="J17" s="62"/>
      <c r="K17" s="62"/>
      <c r="L17" s="62"/>
      <c r="M17" s="62"/>
      <c r="N17" s="62"/>
      <c r="O17" s="62"/>
      <c r="P17" s="62"/>
    </row>
    <row r="18" spans="1:17" s="93" customFormat="1" ht="15.75" x14ac:dyDescent="0.25">
      <c r="A18" s="389"/>
      <c r="B18" s="19">
        <v>30</v>
      </c>
      <c r="C18" s="12"/>
      <c r="D18" s="13"/>
      <c r="E18" s="14">
        <v>2</v>
      </c>
      <c r="F18" s="15" t="str">
        <f t="shared" si="3"/>
        <v/>
      </c>
      <c r="G18" s="16" t="str">
        <f t="shared" si="4"/>
        <v/>
      </c>
      <c r="H18" s="17">
        <v>0.2</v>
      </c>
      <c r="I18" s="18" t="str">
        <f t="shared" si="5"/>
        <v/>
      </c>
      <c r="J18" s="62"/>
      <c r="K18" s="2"/>
      <c r="L18" s="2"/>
      <c r="M18" s="2"/>
      <c r="N18" s="2"/>
      <c r="O18" s="2"/>
      <c r="P18" s="2"/>
    </row>
    <row r="19" spans="1:17" s="93" customFormat="1" ht="15.75" x14ac:dyDescent="0.25">
      <c r="A19" s="389"/>
      <c r="B19" s="19">
        <v>42.5</v>
      </c>
      <c r="C19" s="12"/>
      <c r="D19" s="13"/>
      <c r="E19" s="14">
        <v>2</v>
      </c>
      <c r="F19" s="15" t="str">
        <f t="shared" si="3"/>
        <v/>
      </c>
      <c r="G19" s="16" t="str">
        <f t="shared" si="4"/>
        <v/>
      </c>
      <c r="H19" s="17">
        <v>0.2</v>
      </c>
      <c r="I19" s="18" t="str">
        <f t="shared" si="5"/>
        <v/>
      </c>
      <c r="J19" s="62"/>
      <c r="K19" s="2"/>
      <c r="L19" s="2"/>
      <c r="M19" s="2"/>
      <c r="N19" s="2"/>
      <c r="O19" s="2"/>
      <c r="P19" s="2"/>
    </row>
    <row r="20" spans="1:17" s="93" customFormat="1" ht="16.5" thickBot="1" x14ac:dyDescent="0.3">
      <c r="A20" s="390"/>
      <c r="B20" s="20">
        <v>50</v>
      </c>
      <c r="C20" s="21"/>
      <c r="D20" s="22"/>
      <c r="E20" s="23">
        <v>2</v>
      </c>
      <c r="F20" s="24" t="str">
        <f t="shared" si="3"/>
        <v/>
      </c>
      <c r="G20" s="25" t="str">
        <f t="shared" si="4"/>
        <v/>
      </c>
      <c r="H20" s="26">
        <v>0.2</v>
      </c>
      <c r="I20" s="27" t="str">
        <f t="shared" si="5"/>
        <v/>
      </c>
      <c r="J20" s="62"/>
      <c r="K20" s="2"/>
      <c r="L20" s="2"/>
      <c r="M20" s="2"/>
      <c r="N20" s="2"/>
      <c r="O20" s="2"/>
      <c r="P20" s="2"/>
      <c r="Q20" s="80"/>
    </row>
    <row r="21" spans="1:17" ht="15.75" x14ac:dyDescent="0.25">
      <c r="A21" s="388" t="s">
        <v>10</v>
      </c>
      <c r="B21" s="36">
        <v>22.5</v>
      </c>
      <c r="C21" s="6"/>
      <c r="D21" s="7"/>
      <c r="E21" s="59">
        <f>IF($F$3=2,IF(K21+L21+O21=0,N21,K21+L21+O21),3)</f>
        <v>3</v>
      </c>
      <c r="F21" s="8" t="str">
        <f>IF(D21&gt;0,IF(E21=N21,7,D21*E21),"")</f>
        <v/>
      </c>
      <c r="G21" s="9" t="str">
        <f>IF(D21="",IF(C21="","",C21),C21+F21)</f>
        <v/>
      </c>
      <c r="H21" s="10">
        <v>7.0000000000000007E-2</v>
      </c>
      <c r="I21" s="11" t="str">
        <f t="shared" si="2"/>
        <v/>
      </c>
      <c r="J21" s="62"/>
      <c r="K21" s="86">
        <f>IF(SUM($D$21:$D$24)&gt;2,3,0)</f>
        <v>0</v>
      </c>
      <c r="L21" s="86">
        <f>IF(SUM($D$21:$D$24)=1,6,0)</f>
        <v>0</v>
      </c>
      <c r="M21" s="86">
        <f>IF(SUM($D$21:$D$24)=2,D21,0)</f>
        <v>0</v>
      </c>
      <c r="N21" s="86">
        <f>IF(M21=2,"3/4",0)</f>
        <v>0</v>
      </c>
      <c r="O21" s="86">
        <f>IF(M21=1,3,0)</f>
        <v>0</v>
      </c>
      <c r="P21" s="86"/>
      <c r="Q21" s="80"/>
    </row>
    <row r="22" spans="1:17" ht="15.75" x14ac:dyDescent="0.25">
      <c r="A22" s="389"/>
      <c r="B22" s="19">
        <v>30</v>
      </c>
      <c r="C22" s="12"/>
      <c r="D22" s="13"/>
      <c r="E22" s="58">
        <f t="shared" ref="E22:E24" si="6">IF($F$3=2,IF(K22+L22+O22=0,N22,K22+L22+O22),3)</f>
        <v>3</v>
      </c>
      <c r="F22" s="15" t="str">
        <f t="shared" ref="F22:F24" si="7">IF(D22&gt;0,IF(E22=N22,7,D22*E22),"")</f>
        <v/>
      </c>
      <c r="G22" s="16" t="str">
        <f>IF(D22="",IF(C22="","",C22),C22+F22)</f>
        <v/>
      </c>
      <c r="H22" s="17">
        <v>7.0000000000000007E-2</v>
      </c>
      <c r="I22" s="18" t="str">
        <f t="shared" si="2"/>
        <v/>
      </c>
      <c r="J22" s="62"/>
      <c r="K22" s="86">
        <f>IF(SUM($D$21:$D$24)&gt;2,3,0)</f>
        <v>0</v>
      </c>
      <c r="L22" s="86">
        <f t="shared" ref="L22:L24" si="8">IF(SUM($D$21:$D$24)=1,6,0)</f>
        <v>0</v>
      </c>
      <c r="M22" s="86">
        <f t="shared" ref="M22:M28" si="9">IF(SUM($D$21:$D$24)=2,D22,0)</f>
        <v>0</v>
      </c>
      <c r="N22" s="86">
        <f t="shared" ref="N22:N28" si="10">IF(M22=2,"3/4",0)</f>
        <v>0</v>
      </c>
      <c r="O22" s="86">
        <f>IF(M22=1,IF(SUM(M22:M24)=1,4,3),0)</f>
        <v>0</v>
      </c>
      <c r="P22" s="86"/>
      <c r="Q22" s="80"/>
    </row>
    <row r="23" spans="1:17" ht="15.75" x14ac:dyDescent="0.25">
      <c r="A23" s="389"/>
      <c r="B23" s="19">
        <v>42.5</v>
      </c>
      <c r="C23" s="12"/>
      <c r="D23" s="13"/>
      <c r="E23" s="58">
        <f t="shared" si="6"/>
        <v>3</v>
      </c>
      <c r="F23" s="15" t="str">
        <f t="shared" si="7"/>
        <v/>
      </c>
      <c r="G23" s="16" t="str">
        <f t="shared" ref="G23:G24" si="11">IF(D23="",IF(C23="","",C23),C23+F23)</f>
        <v/>
      </c>
      <c r="H23" s="17">
        <v>7.0000000000000007E-2</v>
      </c>
      <c r="I23" s="18" t="str">
        <f t="shared" si="2"/>
        <v/>
      </c>
      <c r="J23" s="62"/>
      <c r="K23" s="86">
        <f>IF(SUM($D$21:$D$24)&gt;2,3,0)</f>
        <v>0</v>
      </c>
      <c r="L23" s="86">
        <f t="shared" si="8"/>
        <v>0</v>
      </c>
      <c r="M23" s="86">
        <f t="shared" si="9"/>
        <v>0</v>
      </c>
      <c r="N23" s="86">
        <f t="shared" si="10"/>
        <v>0</v>
      </c>
      <c r="O23" s="86">
        <f>IF(M23=1,IF(SUM(M23:M24)=1,4,3),0)</f>
        <v>0</v>
      </c>
      <c r="P23" s="86"/>
      <c r="Q23" s="80"/>
    </row>
    <row r="24" spans="1:17" ht="16.5" thickBot="1" x14ac:dyDescent="0.3">
      <c r="A24" s="390"/>
      <c r="B24" s="20">
        <v>50</v>
      </c>
      <c r="C24" s="21"/>
      <c r="D24" s="22"/>
      <c r="E24" s="60">
        <f t="shared" si="6"/>
        <v>3</v>
      </c>
      <c r="F24" s="24" t="str">
        <f t="shared" si="7"/>
        <v/>
      </c>
      <c r="G24" s="25" t="str">
        <f t="shared" si="11"/>
        <v/>
      </c>
      <c r="H24" s="26">
        <v>7.0000000000000007E-2</v>
      </c>
      <c r="I24" s="27" t="str">
        <f t="shared" si="2"/>
        <v/>
      </c>
      <c r="J24" s="62"/>
      <c r="K24" s="86">
        <f>IF(SUM($D$21:$D$24)&gt;2,3,0)</f>
        <v>0</v>
      </c>
      <c r="L24" s="86">
        <f t="shared" si="8"/>
        <v>0</v>
      </c>
      <c r="M24" s="86">
        <f t="shared" si="9"/>
        <v>0</v>
      </c>
      <c r="N24" s="86">
        <f t="shared" si="10"/>
        <v>0</v>
      </c>
      <c r="O24" s="86">
        <f>IF(M24=1,IF(M24=1,4,3),0)</f>
        <v>0</v>
      </c>
      <c r="P24" s="86"/>
      <c r="Q24" s="80"/>
    </row>
    <row r="25" spans="1:17" ht="15.75" x14ac:dyDescent="0.25">
      <c r="A25" s="391" t="s">
        <v>193</v>
      </c>
      <c r="B25" s="28">
        <v>22.5</v>
      </c>
      <c r="C25" s="29"/>
      <c r="D25" s="30"/>
      <c r="E25" s="31">
        <v>1</v>
      </c>
      <c r="F25" s="32" t="str">
        <f t="shared" si="0"/>
        <v/>
      </c>
      <c r="G25" s="33" t="str">
        <f t="shared" si="1"/>
        <v/>
      </c>
      <c r="H25" s="34">
        <v>0.06</v>
      </c>
      <c r="I25" s="35" t="str">
        <f t="shared" si="2"/>
        <v/>
      </c>
      <c r="J25" s="62"/>
      <c r="K25" s="86"/>
      <c r="L25" s="86"/>
      <c r="M25" s="86">
        <f t="shared" si="9"/>
        <v>0</v>
      </c>
      <c r="N25" s="86">
        <f t="shared" si="10"/>
        <v>0</v>
      </c>
      <c r="O25" s="86"/>
      <c r="P25" s="86"/>
      <c r="Q25" s="80"/>
    </row>
    <row r="26" spans="1:17" ht="15.75" x14ac:dyDescent="0.25">
      <c r="A26" s="389"/>
      <c r="B26" s="19">
        <v>30</v>
      </c>
      <c r="C26" s="12"/>
      <c r="D26" s="13"/>
      <c r="E26" s="14">
        <v>1</v>
      </c>
      <c r="F26" s="15" t="str">
        <f t="shared" si="0"/>
        <v/>
      </c>
      <c r="G26" s="16" t="str">
        <f t="shared" si="1"/>
        <v/>
      </c>
      <c r="H26" s="17">
        <v>0.06</v>
      </c>
      <c r="I26" s="18" t="str">
        <f t="shared" si="2"/>
        <v/>
      </c>
      <c r="J26" s="62"/>
      <c r="K26" s="86"/>
      <c r="L26" s="86"/>
      <c r="M26" s="86">
        <f t="shared" si="9"/>
        <v>0</v>
      </c>
      <c r="N26" s="86">
        <f t="shared" si="10"/>
        <v>0</v>
      </c>
      <c r="O26" s="86"/>
      <c r="P26" s="86"/>
      <c r="Q26" s="80"/>
    </row>
    <row r="27" spans="1:17" ht="15.75" x14ac:dyDescent="0.25">
      <c r="A27" s="389"/>
      <c r="B27" s="19">
        <v>42.5</v>
      </c>
      <c r="C27" s="12"/>
      <c r="D27" s="13"/>
      <c r="E27" s="14">
        <v>1</v>
      </c>
      <c r="F27" s="15" t="str">
        <f t="shared" si="0"/>
        <v/>
      </c>
      <c r="G27" s="16" t="str">
        <f t="shared" si="1"/>
        <v/>
      </c>
      <c r="H27" s="17">
        <v>0.06</v>
      </c>
      <c r="I27" s="18" t="str">
        <f t="shared" si="2"/>
        <v/>
      </c>
      <c r="J27" s="62"/>
      <c r="K27" s="2"/>
      <c r="L27" s="2"/>
      <c r="M27" s="2">
        <f t="shared" si="9"/>
        <v>0</v>
      </c>
      <c r="N27" s="2">
        <f t="shared" si="10"/>
        <v>0</v>
      </c>
      <c r="O27" s="2"/>
      <c r="P27" s="2"/>
    </row>
    <row r="28" spans="1:17" ht="16.5" thickBot="1" x14ac:dyDescent="0.3">
      <c r="A28" s="390"/>
      <c r="B28" s="20">
        <v>50</v>
      </c>
      <c r="C28" s="21"/>
      <c r="D28" s="22"/>
      <c r="E28" s="23">
        <v>1</v>
      </c>
      <c r="F28" s="24" t="str">
        <f t="shared" si="0"/>
        <v/>
      </c>
      <c r="G28" s="25" t="str">
        <f t="shared" si="1"/>
        <v/>
      </c>
      <c r="H28" s="26">
        <v>0.06</v>
      </c>
      <c r="I28" s="27" t="str">
        <f t="shared" si="2"/>
        <v/>
      </c>
      <c r="J28" s="62"/>
      <c r="K28" s="2"/>
      <c r="L28" s="2"/>
      <c r="M28" s="2">
        <f t="shared" si="9"/>
        <v>0</v>
      </c>
      <c r="N28" s="2">
        <f t="shared" si="10"/>
        <v>0</v>
      </c>
      <c r="O28" s="2"/>
      <c r="P28" s="2"/>
    </row>
    <row r="29" spans="1:17" s="93" customFormat="1" ht="16.5" thickBot="1" x14ac:dyDescent="0.3">
      <c r="A29" s="213" t="s">
        <v>192</v>
      </c>
      <c r="B29" s="42"/>
      <c r="C29" s="398">
        <f>SUM(C13:C28)+SUM(D13:D28)</f>
        <v>0</v>
      </c>
      <c r="D29" s="399"/>
      <c r="E29" s="43"/>
      <c r="F29" s="44"/>
      <c r="G29" s="44"/>
      <c r="H29" s="214"/>
      <c r="I29" s="45"/>
      <c r="J29" s="62"/>
      <c r="K29" s="2"/>
      <c r="L29" s="2"/>
      <c r="M29" s="2"/>
      <c r="N29" s="2"/>
      <c r="O29" s="2"/>
      <c r="P29" s="2"/>
    </row>
    <row r="30" spans="1:17" ht="16.5" thickBot="1" x14ac:dyDescent="0.3">
      <c r="A30" s="37" t="s">
        <v>138</v>
      </c>
      <c r="B30" s="381" t="str">
        <f>IF(G4=1,"ACHTUNG GRUPPENGRÖßE &gt;&gt;&gt;","")</f>
        <v/>
      </c>
      <c r="C30" s="382"/>
      <c r="D30" s="382"/>
      <c r="E30" s="382"/>
      <c r="F30" s="382"/>
      <c r="G30" s="77" t="str">
        <f>IF(SUM(C13:D28)&gt;0,SUM(G13:G28),"")</f>
        <v/>
      </c>
      <c r="H30" s="63"/>
      <c r="I30" s="41">
        <f>SUM(I13:I28)</f>
        <v>0</v>
      </c>
      <c r="J30" s="62"/>
      <c r="K30" s="2"/>
      <c r="L30" s="2"/>
      <c r="M30" s="2"/>
      <c r="N30" s="2"/>
      <c r="O30" s="2"/>
      <c r="P30" s="2"/>
    </row>
    <row r="31" spans="1:17" ht="16.5" thickBot="1" x14ac:dyDescent="0.3">
      <c r="A31" s="37" t="s">
        <v>12</v>
      </c>
      <c r="B31" s="55"/>
      <c r="C31" s="56"/>
      <c r="D31" s="56"/>
      <c r="E31" s="56"/>
      <c r="F31" s="56"/>
      <c r="G31" s="56"/>
      <c r="H31" s="57"/>
      <c r="I31" s="41">
        <f>I30/100*22</f>
        <v>0</v>
      </c>
      <c r="J31" s="62"/>
      <c r="K31" s="2"/>
      <c r="L31" s="2"/>
      <c r="M31" s="2"/>
      <c r="N31" s="2"/>
      <c r="O31" s="2"/>
      <c r="P31" s="2"/>
    </row>
    <row r="32" spans="1:17" ht="16.5" thickBot="1" x14ac:dyDescent="0.3">
      <c r="A32" s="65" t="s">
        <v>21</v>
      </c>
      <c r="B32" s="42"/>
      <c r="C32" s="46"/>
      <c r="D32" s="46"/>
      <c r="E32" s="43"/>
      <c r="F32" s="44"/>
      <c r="G32" s="44"/>
      <c r="H32" s="88" t="str">
        <f>IF(I32="","GRUPPENTYP WÄHLEN!!!","")</f>
        <v>GRUPPENTYP WÄHLEN!!!</v>
      </c>
      <c r="I32" s="45" t="str">
        <f>IF(A37=1,"", I30+I31)</f>
        <v/>
      </c>
      <c r="J32" s="62"/>
      <c r="K32" s="62"/>
      <c r="L32" s="62"/>
      <c r="M32" s="62"/>
      <c r="N32" s="62"/>
      <c r="O32" s="62"/>
      <c r="P32" s="62"/>
    </row>
    <row r="33" spans="1:16" x14ac:dyDescent="0.25">
      <c r="J33" s="62"/>
      <c r="K33" s="62"/>
      <c r="L33" s="62"/>
      <c r="M33" s="62"/>
      <c r="N33" s="62"/>
      <c r="O33" s="62"/>
      <c r="P33" s="62"/>
    </row>
    <row r="34" spans="1:16" x14ac:dyDescent="0.25">
      <c r="D34" s="85"/>
      <c r="E34" s="85"/>
      <c r="F34" s="85"/>
      <c r="J34" s="62"/>
      <c r="K34" s="62"/>
      <c r="L34" s="62"/>
      <c r="M34" s="62"/>
      <c r="N34" s="62"/>
      <c r="O34" s="62"/>
      <c r="P34" s="62"/>
    </row>
    <row r="35" spans="1:16" s="82" customFormat="1" hidden="1" x14ac:dyDescent="0.25">
      <c r="A35" s="92"/>
      <c r="B35" s="92"/>
      <c r="C35" s="92"/>
      <c r="D35" s="92"/>
      <c r="E35" s="92"/>
      <c r="F35" s="92"/>
      <c r="G35" s="92"/>
      <c r="H35" s="92"/>
      <c r="I35" s="92"/>
      <c r="J35" s="81"/>
      <c r="K35" s="81"/>
      <c r="L35" s="81"/>
      <c r="M35" s="81"/>
      <c r="N35" s="81"/>
      <c r="O35" s="81"/>
      <c r="P35" s="81"/>
    </row>
    <row r="36" spans="1:16" s="82" customFormat="1" hidden="1" x14ac:dyDescent="0.25">
      <c r="A36" s="92"/>
      <c r="B36" s="92"/>
      <c r="C36" s="92"/>
      <c r="D36" s="92"/>
      <c r="E36" s="92">
        <f>IF(A37=1,IF(SUM(C13:D28)&gt;0,1,0),0)</f>
        <v>0</v>
      </c>
      <c r="F36" s="92">
        <v>1</v>
      </c>
      <c r="G36" s="92">
        <v>1</v>
      </c>
      <c r="H36" s="92"/>
      <c r="I36" s="92"/>
      <c r="J36" s="81"/>
      <c r="K36" s="81"/>
      <c r="L36" s="81"/>
      <c r="M36" s="81"/>
      <c r="N36" s="81"/>
      <c r="O36" s="81"/>
      <c r="P36" s="81"/>
    </row>
    <row r="37" spans="1:16" s="82" customFormat="1" hidden="1" x14ac:dyDescent="0.25">
      <c r="A37" s="89">
        <v>1</v>
      </c>
      <c r="B37" s="89" t="s">
        <v>17</v>
      </c>
      <c r="C37" s="92"/>
      <c r="D37" s="92"/>
      <c r="E37" s="92">
        <f>IF(SUM(C13:D28)=0,IF(OR(A37=2,A37=5),2,0),0)</f>
        <v>0</v>
      </c>
      <c r="F37" s="92"/>
      <c r="G37" s="92"/>
      <c r="H37" s="92"/>
      <c r="I37" s="92"/>
      <c r="J37" s="81"/>
      <c r="K37" s="81"/>
      <c r="L37" s="81"/>
      <c r="M37" s="81"/>
      <c r="N37" s="81"/>
      <c r="O37" s="81"/>
      <c r="P37" s="81"/>
    </row>
    <row r="38" spans="1:16" s="82" customFormat="1" hidden="1" x14ac:dyDescent="0.25">
      <c r="A38" s="92">
        <v>1</v>
      </c>
      <c r="B38" s="92" t="s">
        <v>16</v>
      </c>
      <c r="C38" s="92" t="s">
        <v>18</v>
      </c>
      <c r="D38" s="92"/>
      <c r="E38" s="92"/>
      <c r="F38" s="92"/>
      <c r="G38" s="92"/>
      <c r="H38" s="92"/>
      <c r="I38" s="92"/>
    </row>
    <row r="39" spans="1:16" s="82" customFormat="1" hidden="1" x14ac:dyDescent="0.25">
      <c r="A39" s="92">
        <v>2</v>
      </c>
      <c r="B39" s="92" t="s">
        <v>13</v>
      </c>
      <c r="C39" s="92">
        <v>1</v>
      </c>
      <c r="D39" s="92"/>
      <c r="E39" s="92"/>
      <c r="F39" s="92"/>
      <c r="G39" s="92"/>
      <c r="H39" s="92"/>
      <c r="I39" s="92"/>
    </row>
    <row r="40" spans="1:16" s="82" customFormat="1" hidden="1" x14ac:dyDescent="0.25">
      <c r="A40" s="92">
        <v>3</v>
      </c>
      <c r="B40" s="92" t="s">
        <v>14</v>
      </c>
      <c r="C40" s="92">
        <v>2</v>
      </c>
      <c r="D40" s="92"/>
      <c r="E40" s="92"/>
      <c r="F40" s="92"/>
      <c r="G40" s="92"/>
      <c r="H40" s="92"/>
      <c r="I40" s="92"/>
    </row>
    <row r="41" spans="1:16" s="82" customFormat="1" hidden="1" x14ac:dyDescent="0.25">
      <c r="A41" s="92">
        <v>4</v>
      </c>
      <c r="B41" s="92" t="s">
        <v>19</v>
      </c>
      <c r="C41" s="92">
        <v>3</v>
      </c>
      <c r="D41" s="92"/>
      <c r="E41" s="92"/>
      <c r="F41" s="92"/>
      <c r="G41" s="92"/>
      <c r="H41" s="92"/>
      <c r="I41" s="92"/>
    </row>
    <row r="42" spans="1:16" s="82" customFormat="1" hidden="1" x14ac:dyDescent="0.25">
      <c r="A42" s="92">
        <v>5</v>
      </c>
      <c r="B42" s="92" t="s">
        <v>28</v>
      </c>
      <c r="C42" s="92">
        <v>4</v>
      </c>
      <c r="D42" s="92"/>
      <c r="E42" s="92"/>
      <c r="F42" s="92"/>
      <c r="G42" s="92"/>
      <c r="H42" s="92"/>
      <c r="I42" s="92"/>
    </row>
    <row r="43" spans="1:16" s="82" customFormat="1" hidden="1" x14ac:dyDescent="0.25"/>
    <row r="44" spans="1:16" ht="15.75" hidden="1" x14ac:dyDescent="0.25">
      <c r="A44" s="91" t="s">
        <v>29</v>
      </c>
      <c r="B44" s="82"/>
      <c r="C44" s="82"/>
      <c r="D44" s="82"/>
      <c r="E44" s="82"/>
      <c r="F44" s="82"/>
      <c r="G44" s="82"/>
      <c r="H44" s="82"/>
    </row>
    <row r="46" spans="1:16" x14ac:dyDescent="0.25">
      <c r="A46" s="380" t="str">
        <f>IF(OR(F3=5,F3=2,),A44,"")</f>
        <v/>
      </c>
      <c r="B46" s="380"/>
      <c r="C46" s="380"/>
      <c r="D46" s="380"/>
      <c r="E46" s="380"/>
      <c r="F46" s="380"/>
      <c r="G46" s="380"/>
      <c r="H46" s="380"/>
      <c r="I46" s="380"/>
    </row>
    <row r="47" spans="1:16" x14ac:dyDescent="0.25">
      <c r="A47" s="380"/>
      <c r="B47" s="380"/>
      <c r="C47" s="380"/>
      <c r="D47" s="380"/>
      <c r="E47" s="380"/>
      <c r="F47" s="380"/>
      <c r="G47" s="380"/>
      <c r="H47" s="380"/>
      <c r="I47" s="380"/>
    </row>
    <row r="48" spans="1:16" x14ac:dyDescent="0.25">
      <c r="A48" s="380"/>
      <c r="B48" s="380"/>
      <c r="C48" s="380"/>
      <c r="D48" s="380"/>
      <c r="E48" s="380"/>
      <c r="F48" s="380"/>
      <c r="G48" s="380"/>
      <c r="H48" s="380"/>
      <c r="I48" s="380"/>
    </row>
    <row r="49" spans="1:9" x14ac:dyDescent="0.25">
      <c r="A49" s="380"/>
      <c r="B49" s="380"/>
      <c r="C49" s="380"/>
      <c r="D49" s="380"/>
      <c r="E49" s="380"/>
      <c r="F49" s="380"/>
      <c r="G49" s="380"/>
      <c r="H49" s="380"/>
      <c r="I49" s="380"/>
    </row>
    <row r="50" spans="1:9" x14ac:dyDescent="0.25">
      <c r="A50" s="380"/>
      <c r="B50" s="380"/>
      <c r="C50" s="380"/>
      <c r="D50" s="380"/>
      <c r="E50" s="380"/>
      <c r="F50" s="380"/>
      <c r="G50" s="380"/>
      <c r="H50" s="380"/>
      <c r="I50" s="380"/>
    </row>
    <row r="51" spans="1:9" x14ac:dyDescent="0.25">
      <c r="A51" s="380"/>
      <c r="B51" s="380"/>
      <c r="C51" s="380"/>
      <c r="D51" s="380"/>
      <c r="E51" s="380"/>
      <c r="F51" s="380"/>
      <c r="G51" s="380"/>
      <c r="H51" s="380"/>
      <c r="I51" s="380"/>
    </row>
    <row r="52" spans="1:9" x14ac:dyDescent="0.25">
      <c r="A52" s="380"/>
      <c r="B52" s="380"/>
      <c r="C52" s="380"/>
      <c r="D52" s="380"/>
      <c r="E52" s="380"/>
      <c r="F52" s="380"/>
      <c r="G52" s="380"/>
      <c r="H52" s="380"/>
      <c r="I52" s="380"/>
    </row>
    <row r="53" spans="1:9" x14ac:dyDescent="0.25">
      <c r="A53" s="380"/>
      <c r="B53" s="380"/>
      <c r="C53" s="380"/>
      <c r="D53" s="380"/>
      <c r="E53" s="380"/>
      <c r="F53" s="380"/>
      <c r="G53" s="380"/>
      <c r="H53" s="380"/>
      <c r="I53" s="380"/>
    </row>
    <row r="54" spans="1:9" x14ac:dyDescent="0.25">
      <c r="A54" s="380"/>
      <c r="B54" s="380"/>
      <c r="C54" s="380"/>
      <c r="D54" s="380"/>
      <c r="E54" s="380"/>
      <c r="F54" s="380"/>
      <c r="G54" s="380"/>
      <c r="H54" s="380"/>
      <c r="I54" s="380"/>
    </row>
    <row r="58" spans="1:9" ht="15" customHeight="1" x14ac:dyDescent="0.25">
      <c r="A58" s="90"/>
      <c r="B58" s="90"/>
      <c r="C58" s="90"/>
      <c r="D58" s="90"/>
      <c r="E58" s="90"/>
      <c r="F58" s="90"/>
      <c r="G58" s="90"/>
      <c r="H58" s="90"/>
      <c r="I58" s="90"/>
    </row>
    <row r="59" spans="1:9" ht="15" customHeight="1" x14ac:dyDescent="0.25">
      <c r="A59" s="90"/>
      <c r="B59" s="90"/>
      <c r="C59" s="90"/>
      <c r="D59" s="90"/>
      <c r="E59" s="90"/>
      <c r="F59" s="90"/>
      <c r="G59" s="90"/>
      <c r="H59" s="90"/>
      <c r="I59" s="90"/>
    </row>
    <row r="60" spans="1:9" ht="15" customHeight="1" x14ac:dyDescent="0.25">
      <c r="A60" s="90"/>
      <c r="B60" s="90"/>
      <c r="C60" s="90"/>
      <c r="D60" s="90"/>
      <c r="E60" s="90"/>
      <c r="F60" s="90"/>
      <c r="G60" s="90"/>
      <c r="H60" s="90"/>
      <c r="I60" s="90"/>
    </row>
    <row r="61" spans="1:9" ht="15" customHeight="1" x14ac:dyDescent="0.25">
      <c r="A61" s="90"/>
      <c r="B61" s="90"/>
      <c r="C61" s="90"/>
      <c r="D61" s="90"/>
      <c r="E61" s="90"/>
      <c r="F61" s="90"/>
      <c r="G61" s="90"/>
      <c r="H61" s="90"/>
      <c r="I61" s="90"/>
    </row>
    <row r="62" spans="1:9" ht="15" customHeight="1" x14ac:dyDescent="0.25">
      <c r="A62" s="90"/>
      <c r="B62" s="90"/>
      <c r="C62" s="90"/>
      <c r="D62" s="90"/>
      <c r="E62" s="90"/>
      <c r="F62" s="90"/>
      <c r="G62" s="90"/>
      <c r="H62" s="90"/>
      <c r="I62" s="90"/>
    </row>
    <row r="63" spans="1:9" ht="15" customHeight="1" x14ac:dyDescent="0.25">
      <c r="A63" s="90"/>
      <c r="B63" s="90"/>
      <c r="C63" s="90"/>
      <c r="D63" s="90"/>
      <c r="E63" s="90"/>
      <c r="F63" s="90"/>
      <c r="G63" s="90"/>
      <c r="H63" s="90"/>
      <c r="I63" s="90"/>
    </row>
    <row r="64" spans="1:9" ht="15" customHeight="1" x14ac:dyDescent="0.25">
      <c r="A64" s="90"/>
      <c r="B64" s="90"/>
      <c r="C64" s="90"/>
      <c r="D64" s="90"/>
      <c r="E64" s="90"/>
      <c r="F64" s="90"/>
      <c r="G64" s="90"/>
      <c r="H64" s="90"/>
      <c r="I64" s="90"/>
    </row>
    <row r="65" spans="1:9" ht="15" customHeight="1" x14ac:dyDescent="0.25">
      <c r="A65" s="90"/>
      <c r="B65" s="90"/>
      <c r="C65" s="90"/>
      <c r="D65" s="90"/>
      <c r="E65" s="90"/>
      <c r="F65" s="90"/>
      <c r="G65" s="90"/>
      <c r="H65" s="90"/>
      <c r="I65" s="90"/>
    </row>
    <row r="66" spans="1:9" ht="15" customHeight="1" x14ac:dyDescent="0.25">
      <c r="A66" s="90"/>
      <c r="B66" s="90"/>
      <c r="C66" s="90"/>
      <c r="D66" s="90"/>
      <c r="E66" s="90"/>
      <c r="F66" s="90"/>
      <c r="G66" s="90"/>
      <c r="H66" s="90"/>
      <c r="I66" s="90"/>
    </row>
  </sheetData>
  <sheetProtection password="CCF3" sheet="1" objects="1" scenarios="1"/>
  <mergeCells count="13">
    <mergeCell ref="C7:D7"/>
    <mergeCell ref="A21:A24"/>
    <mergeCell ref="A25:A28"/>
    <mergeCell ref="B30:F30"/>
    <mergeCell ref="A46:I54"/>
    <mergeCell ref="A11:A12"/>
    <mergeCell ref="B11:B12"/>
    <mergeCell ref="C11:G11"/>
    <mergeCell ref="H11:H12"/>
    <mergeCell ref="I11:I12"/>
    <mergeCell ref="A13:A16"/>
    <mergeCell ref="A17:A20"/>
    <mergeCell ref="C29:D29"/>
  </mergeCells>
  <conditionalFormatting sqref="G30">
    <cfRule type="expression" dxfId="23" priority="5">
      <formula>$G$3=1</formula>
    </cfRule>
    <cfRule type="expression" dxfId="22" priority="6">
      <formula>$G$3=0</formula>
    </cfRule>
  </conditionalFormatting>
  <conditionalFormatting sqref="D3">
    <cfRule type="cellIs" dxfId="21" priority="1" operator="equal">
      <formula>4</formula>
    </cfRule>
    <cfRule type="cellIs" dxfId="20" priority="2" operator="equal">
      <formula>"&lt;&lt;&lt;Auswahl treffen!"</formula>
    </cfRule>
    <cfRule type="cellIs" dxfId="19" priority="3" operator="equal">
      <formula>3</formula>
    </cfRule>
    <cfRule type="cellIs" dxfId="18" priority="4" operator="equal">
      <formula>2</formula>
    </cfRule>
  </conditionalFormatting>
  <dataValidations count="1">
    <dataValidation type="whole" errorStyle="information" allowBlank="1" showInputMessage="1" showErrorMessage="1" errorTitle="Anzahl Kinder" error="Bitte überprüfen Sie den eingegebenen Wert!_x000a_Danke!" sqref="C13:C29 D13:D28 B6:C6">
      <formula1>0</formula1>
      <formula2>25</formula2>
    </dataValidation>
  </dataValidations>
  <pageMargins left="0.70866141732283472" right="0.70866141732283472" top="0.78740157480314965" bottom="0.78740157480314965" header="0.31496062992125984" footer="0.31496062992125984"/>
  <pageSetup paperSize="9" scale="8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Drop Down 1">
              <controlPr locked="0" defaultSize="0" autoLine="0" autoPict="0">
                <anchor moveWithCells="1">
                  <from>
                    <xdr:col>1</xdr:col>
                    <xdr:colOff>9525</xdr:colOff>
                    <xdr:row>2</xdr:row>
                    <xdr:rowOff>28575</xdr:rowOff>
                  </from>
                  <to>
                    <xdr:col>2</xdr:col>
                    <xdr:colOff>771525</xdr:colOff>
                    <xdr:row>3</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rgb="FFFFFF00"/>
    <pageSetUpPr fitToPage="1"/>
  </sheetPr>
  <dimension ref="A1:Q66"/>
  <sheetViews>
    <sheetView view="pageBreakPreview" zoomScaleNormal="100" zoomScaleSheetLayoutView="100" workbookViewId="0">
      <selection activeCell="D45" sqref="D45"/>
    </sheetView>
  </sheetViews>
  <sheetFormatPr baseColWidth="10" defaultRowHeight="15" x14ac:dyDescent="0.25"/>
  <cols>
    <col min="1" max="1" width="17" style="1" customWidth="1"/>
    <col min="2" max="2" width="20.85546875" style="1" bestFit="1" customWidth="1"/>
    <col min="3" max="4" width="15.7109375" style="1" customWidth="1"/>
    <col min="5" max="5" width="14.5703125" style="1" customWidth="1"/>
    <col min="6" max="7" width="15.7109375" style="1" customWidth="1"/>
    <col min="8" max="8" width="14.42578125" style="1" bestFit="1" customWidth="1"/>
    <col min="9" max="9" width="16.140625" style="1" customWidth="1"/>
    <col min="10" max="10" width="11.42578125" style="1"/>
    <col min="11" max="16" width="0" style="1" hidden="1" customWidth="1"/>
    <col min="17" max="16384" width="11.42578125" style="1"/>
  </cols>
  <sheetData>
    <row r="1" spans="1:17" x14ac:dyDescent="0.25">
      <c r="A1" s="100" t="str">
        <f>CONCATENATE("PERSONALBEDARFSBERECHNUNG","   ",Zusammenfassung!A10)</f>
        <v>PERSONALBEDARFSBERECHNUNG   Gruppe 4</v>
      </c>
      <c r="B1" s="67"/>
      <c r="C1" s="67"/>
      <c r="D1" s="67"/>
      <c r="E1" s="67"/>
      <c r="F1" s="67"/>
      <c r="G1" s="67"/>
      <c r="I1" s="76" t="s">
        <v>22</v>
      </c>
    </row>
    <row r="2" spans="1:17" x14ac:dyDescent="0.25">
      <c r="A2" s="68"/>
      <c r="B2" s="67"/>
      <c r="C2" s="67"/>
      <c r="D2" s="67"/>
      <c r="E2" s="67"/>
      <c r="F2" s="67"/>
      <c r="G2" s="67"/>
      <c r="H2" s="67"/>
      <c r="I2" s="67"/>
    </row>
    <row r="3" spans="1:17" ht="18.75" x14ac:dyDescent="0.3">
      <c r="A3" s="68" t="s">
        <v>15</v>
      </c>
      <c r="B3" s="67" t="str">
        <f>IF(A37=1,"&lt;&lt;&lt;Auswahl treffen!",VLOOKUP(A37,A38:C42,2,FALSE))</f>
        <v>&lt;&lt;&lt;Auswahl treffen!</v>
      </c>
      <c r="C3" s="69"/>
      <c r="D3" s="87" t="str">
        <f>IF(A37=1,"&lt;&lt;&lt;Auswahl treffen!",VLOOKUP(A37,A38:C42,1,FALSE))</f>
        <v>&lt;&lt;&lt;Auswahl treffen!</v>
      </c>
      <c r="E3" s="78"/>
      <c r="F3" s="69">
        <f>IF(D3="&lt;&lt;&lt;Auswahl treffen!",0,D3)</f>
        <v>0</v>
      </c>
      <c r="G3" s="69">
        <f>IF(F3=4,IF(G30&gt;12,1,0),IF(G30&gt;25,1,0))</f>
        <v>1</v>
      </c>
      <c r="H3" s="69"/>
      <c r="I3" s="67"/>
    </row>
    <row r="4" spans="1:17" ht="15.75" x14ac:dyDescent="0.25">
      <c r="A4" s="68"/>
      <c r="B4" s="70" t="str">
        <f>IF(OR(F3=2,F3=5),IF(SUM(C13:D24)&gt;SUM(C21:D24),"ACHTUNG GRUPPENTYP FALSCH!!!",""),"")</f>
        <v/>
      </c>
      <c r="C4" s="67"/>
      <c r="D4" s="67"/>
      <c r="E4" s="67"/>
      <c r="F4" s="69"/>
      <c r="G4" s="69" t="str">
        <f>IF(G30="","",G3)</f>
        <v/>
      </c>
      <c r="H4" s="69"/>
      <c r="I4" s="67"/>
    </row>
    <row r="5" spans="1:17" s="93" customFormat="1" ht="15.75" x14ac:dyDescent="0.25">
      <c r="A5" s="68"/>
      <c r="B5" s="70"/>
      <c r="C5" s="67"/>
      <c r="D5" s="67"/>
      <c r="E5" s="67"/>
      <c r="F5" s="69"/>
      <c r="G5" s="69"/>
      <c r="H5" s="69"/>
      <c r="I5" s="67"/>
    </row>
    <row r="6" spans="1:17" s="93" customFormat="1" ht="15.75" x14ac:dyDescent="0.25">
      <c r="A6" s="68"/>
      <c r="B6" s="222" t="s">
        <v>190</v>
      </c>
      <c r="C6" s="13"/>
      <c r="D6" s="67"/>
      <c r="E6" s="67"/>
      <c r="F6" s="69"/>
      <c r="G6" s="69"/>
      <c r="H6" s="69"/>
      <c r="I6" s="67"/>
    </row>
    <row r="7" spans="1:17" s="93" customFormat="1" ht="15.75" x14ac:dyDescent="0.25">
      <c r="A7" s="68"/>
      <c r="B7" s="223" t="s">
        <v>191</v>
      </c>
      <c r="C7" s="378"/>
      <c r="D7" s="379"/>
      <c r="E7" s="67"/>
      <c r="F7" s="69"/>
      <c r="G7" s="69"/>
      <c r="H7" s="69"/>
      <c r="I7" s="67"/>
    </row>
    <row r="8" spans="1:17" s="93" customFormat="1" ht="15.75" x14ac:dyDescent="0.25">
      <c r="A8" s="68"/>
      <c r="B8" s="70"/>
      <c r="C8" s="67"/>
      <c r="D8" s="67"/>
      <c r="E8" s="67"/>
      <c r="F8" s="69"/>
      <c r="G8" s="69"/>
      <c r="H8" s="69"/>
      <c r="I8" s="67"/>
    </row>
    <row r="9" spans="1:17" x14ac:dyDescent="0.25">
      <c r="A9" s="68" t="s">
        <v>0</v>
      </c>
      <c r="B9" s="67"/>
      <c r="C9" s="67"/>
      <c r="D9" s="67"/>
      <c r="E9" s="67"/>
      <c r="F9" s="69"/>
      <c r="G9" s="69"/>
      <c r="H9" s="69"/>
      <c r="I9" s="67"/>
    </row>
    <row r="10" spans="1:17" ht="15.75" thickBot="1" x14ac:dyDescent="0.3">
      <c r="A10" s="68"/>
      <c r="B10" s="67"/>
      <c r="C10" s="67"/>
      <c r="D10" s="67"/>
      <c r="E10" s="67"/>
      <c r="F10" s="67"/>
      <c r="G10" s="67"/>
      <c r="H10" s="67"/>
      <c r="I10" s="67"/>
    </row>
    <row r="11" spans="1:17" x14ac:dyDescent="0.25">
      <c r="A11" s="392" t="s">
        <v>1</v>
      </c>
      <c r="B11" s="394" t="s">
        <v>2</v>
      </c>
      <c r="C11" s="385" t="s">
        <v>3</v>
      </c>
      <c r="D11" s="386"/>
      <c r="E11" s="386"/>
      <c r="F11" s="386"/>
      <c r="G11" s="387"/>
      <c r="H11" s="396" t="s">
        <v>8</v>
      </c>
      <c r="I11" s="383" t="s">
        <v>9</v>
      </c>
    </row>
    <row r="12" spans="1:17" ht="30" x14ac:dyDescent="0.25">
      <c r="A12" s="393"/>
      <c r="B12" s="395"/>
      <c r="C12" s="4" t="s">
        <v>4</v>
      </c>
      <c r="D12" s="3" t="s">
        <v>5</v>
      </c>
      <c r="E12" s="3" t="s">
        <v>11</v>
      </c>
      <c r="F12" s="3" t="s">
        <v>6</v>
      </c>
      <c r="G12" s="5" t="s">
        <v>7</v>
      </c>
      <c r="H12" s="397"/>
      <c r="I12" s="384"/>
      <c r="J12" s="62"/>
      <c r="K12" s="62"/>
      <c r="L12" s="62"/>
      <c r="M12" s="62"/>
      <c r="N12" s="62"/>
      <c r="O12" s="62"/>
      <c r="P12" s="62"/>
    </row>
    <row r="13" spans="1:17" ht="15.75" x14ac:dyDescent="0.25">
      <c r="A13" s="391" t="s">
        <v>184</v>
      </c>
      <c r="B13" s="28">
        <v>22.5</v>
      </c>
      <c r="C13" s="29"/>
      <c r="D13" s="30"/>
      <c r="E13" s="31">
        <v>2</v>
      </c>
      <c r="F13" s="32" t="str">
        <f t="shared" ref="F13:F28" si="0">IF(D13&gt;0,D13*E13,"")</f>
        <v/>
      </c>
      <c r="G13" s="33" t="str">
        <f t="shared" ref="G13:G28" si="1">IF(SUM(C13:D13)&gt;0,C13+(D13*E13),"")</f>
        <v/>
      </c>
      <c r="H13" s="34">
        <v>0.2</v>
      </c>
      <c r="I13" s="35" t="str">
        <f t="shared" ref="I13:I28" si="2">IF(G13="","",B13*G13*H13)</f>
        <v/>
      </c>
      <c r="J13" s="62"/>
      <c r="K13" s="62"/>
      <c r="L13" s="62"/>
      <c r="M13" s="62"/>
      <c r="N13" s="62"/>
      <c r="O13" s="62"/>
      <c r="P13" s="62"/>
    </row>
    <row r="14" spans="1:17" ht="15.75" x14ac:dyDescent="0.25">
      <c r="A14" s="389"/>
      <c r="B14" s="19">
        <v>30</v>
      </c>
      <c r="C14" s="12"/>
      <c r="D14" s="13"/>
      <c r="E14" s="14">
        <v>2</v>
      </c>
      <c r="F14" s="15" t="str">
        <f t="shared" si="0"/>
        <v/>
      </c>
      <c r="G14" s="16" t="str">
        <f t="shared" si="1"/>
        <v/>
      </c>
      <c r="H14" s="17">
        <v>0.2</v>
      </c>
      <c r="I14" s="18" t="str">
        <f t="shared" si="2"/>
        <v/>
      </c>
      <c r="J14" s="62"/>
      <c r="K14" s="2"/>
      <c r="L14" s="2"/>
      <c r="M14" s="2"/>
      <c r="N14" s="2"/>
      <c r="O14" s="2"/>
      <c r="P14" s="2"/>
    </row>
    <row r="15" spans="1:17" ht="15.75" x14ac:dyDescent="0.25">
      <c r="A15" s="389"/>
      <c r="B15" s="19">
        <v>42.5</v>
      </c>
      <c r="C15" s="12"/>
      <c r="D15" s="13"/>
      <c r="E15" s="14">
        <v>2</v>
      </c>
      <c r="F15" s="15" t="str">
        <f t="shared" si="0"/>
        <v/>
      </c>
      <c r="G15" s="16" t="str">
        <f t="shared" si="1"/>
        <v/>
      </c>
      <c r="H15" s="17">
        <v>0.2</v>
      </c>
      <c r="I15" s="18" t="str">
        <f t="shared" si="2"/>
        <v/>
      </c>
      <c r="J15" s="62"/>
      <c r="K15" s="2"/>
      <c r="L15" s="2"/>
      <c r="M15" s="2"/>
      <c r="N15" s="2"/>
      <c r="O15" s="2"/>
      <c r="P15" s="2"/>
    </row>
    <row r="16" spans="1:17" ht="16.5" thickBot="1" x14ac:dyDescent="0.3">
      <c r="A16" s="400"/>
      <c r="B16" s="48">
        <v>50</v>
      </c>
      <c r="C16" s="49"/>
      <c r="D16" s="50"/>
      <c r="E16" s="47">
        <v>2</v>
      </c>
      <c r="F16" s="51" t="str">
        <f t="shared" si="0"/>
        <v/>
      </c>
      <c r="G16" s="52" t="str">
        <f t="shared" si="1"/>
        <v/>
      </c>
      <c r="H16" s="53">
        <v>0.2</v>
      </c>
      <c r="I16" s="54" t="str">
        <f t="shared" si="2"/>
        <v/>
      </c>
      <c r="J16" s="62"/>
      <c r="K16" s="2"/>
      <c r="L16" s="2"/>
      <c r="M16" s="2"/>
      <c r="N16" s="2"/>
      <c r="O16" s="2"/>
      <c r="P16" s="2"/>
      <c r="Q16" s="80"/>
    </row>
    <row r="17" spans="1:17" s="93" customFormat="1" ht="15.75" x14ac:dyDescent="0.25">
      <c r="A17" s="388" t="s">
        <v>185</v>
      </c>
      <c r="B17" s="36">
        <v>22.5</v>
      </c>
      <c r="C17" s="6"/>
      <c r="D17" s="7"/>
      <c r="E17" s="215">
        <v>2</v>
      </c>
      <c r="F17" s="8" t="str">
        <f t="shared" ref="F17:F20" si="3">IF(D17&gt;0,D17*E17,"")</f>
        <v/>
      </c>
      <c r="G17" s="9" t="str">
        <f t="shared" ref="G17:G20" si="4">IF(SUM(C17:D17)&gt;0,C17+(D17*E17),"")</f>
        <v/>
      </c>
      <c r="H17" s="10">
        <v>0.2</v>
      </c>
      <c r="I17" s="11" t="str">
        <f t="shared" ref="I17:I20" si="5">IF(G17="","",B17*G17*H17)</f>
        <v/>
      </c>
      <c r="J17" s="62"/>
      <c r="K17" s="2"/>
      <c r="L17" s="2"/>
      <c r="M17" s="2"/>
      <c r="N17" s="2"/>
      <c r="O17" s="2"/>
      <c r="P17" s="2"/>
      <c r="Q17" s="80"/>
    </row>
    <row r="18" spans="1:17" s="93" customFormat="1" ht="15.75" x14ac:dyDescent="0.25">
      <c r="A18" s="389"/>
      <c r="B18" s="19">
        <v>30</v>
      </c>
      <c r="C18" s="12"/>
      <c r="D18" s="13"/>
      <c r="E18" s="14">
        <v>2</v>
      </c>
      <c r="F18" s="15" t="str">
        <f t="shared" si="3"/>
        <v/>
      </c>
      <c r="G18" s="16" t="str">
        <f t="shared" si="4"/>
        <v/>
      </c>
      <c r="H18" s="17">
        <v>0.2</v>
      </c>
      <c r="I18" s="18" t="str">
        <f t="shared" si="5"/>
        <v/>
      </c>
      <c r="J18" s="62"/>
      <c r="K18" s="2"/>
      <c r="L18" s="2"/>
      <c r="M18" s="2"/>
      <c r="N18" s="2"/>
      <c r="O18" s="2"/>
      <c r="P18" s="2"/>
      <c r="Q18" s="80"/>
    </row>
    <row r="19" spans="1:17" s="93" customFormat="1" ht="15.75" x14ac:dyDescent="0.25">
      <c r="A19" s="389"/>
      <c r="B19" s="19">
        <v>42.5</v>
      </c>
      <c r="C19" s="12"/>
      <c r="D19" s="13"/>
      <c r="E19" s="14">
        <v>2</v>
      </c>
      <c r="F19" s="15" t="str">
        <f t="shared" si="3"/>
        <v/>
      </c>
      <c r="G19" s="16" t="str">
        <f t="shared" si="4"/>
        <v/>
      </c>
      <c r="H19" s="17">
        <v>0.2</v>
      </c>
      <c r="I19" s="18" t="str">
        <f t="shared" si="5"/>
        <v/>
      </c>
      <c r="J19" s="62"/>
      <c r="K19" s="2"/>
      <c r="L19" s="2"/>
      <c r="M19" s="2"/>
      <c r="N19" s="2"/>
      <c r="O19" s="2"/>
      <c r="P19" s="2"/>
      <c r="Q19" s="80"/>
    </row>
    <row r="20" spans="1:17" s="93" customFormat="1" ht="16.5" thickBot="1" x14ac:dyDescent="0.3">
      <c r="A20" s="390"/>
      <c r="B20" s="20">
        <v>50</v>
      </c>
      <c r="C20" s="21"/>
      <c r="D20" s="22"/>
      <c r="E20" s="23">
        <v>2</v>
      </c>
      <c r="F20" s="24" t="str">
        <f t="shared" si="3"/>
        <v/>
      </c>
      <c r="G20" s="25" t="str">
        <f t="shared" si="4"/>
        <v/>
      </c>
      <c r="H20" s="26">
        <v>0.2</v>
      </c>
      <c r="I20" s="27" t="str">
        <f t="shared" si="5"/>
        <v/>
      </c>
      <c r="J20" s="62"/>
      <c r="K20" s="2"/>
      <c r="L20" s="2"/>
      <c r="M20" s="2"/>
      <c r="N20" s="2"/>
      <c r="O20" s="2"/>
      <c r="P20" s="2"/>
      <c r="Q20" s="80"/>
    </row>
    <row r="21" spans="1:17" ht="15.75" x14ac:dyDescent="0.25">
      <c r="A21" s="388" t="s">
        <v>10</v>
      </c>
      <c r="B21" s="36">
        <v>22.5</v>
      </c>
      <c r="C21" s="6"/>
      <c r="D21" s="7"/>
      <c r="E21" s="59">
        <f>IF($F$3=2,IF(K21+L21+O21=0,N21,K21+L21+O21),3)</f>
        <v>3</v>
      </c>
      <c r="F21" s="8" t="str">
        <f>IF(D21&gt;0,IF(E21=N21,7,D21*E21),"")</f>
        <v/>
      </c>
      <c r="G21" s="9" t="str">
        <f>IF(D21="",IF(C21="","",C21),C21+F21)</f>
        <v/>
      </c>
      <c r="H21" s="10">
        <v>7.0000000000000007E-2</v>
      </c>
      <c r="I21" s="11" t="str">
        <f t="shared" si="2"/>
        <v/>
      </c>
      <c r="J21" s="62"/>
      <c r="K21" s="86">
        <f>IF(SUM($D$21:$D$24)&gt;2,3,0)</f>
        <v>0</v>
      </c>
      <c r="L21" s="86">
        <f>IF(SUM($D$21:$D$24)=1,6,0)</f>
        <v>0</v>
      </c>
      <c r="M21" s="86">
        <f>IF(SUM($D$21:$D$24)=2,D21,0)</f>
        <v>0</v>
      </c>
      <c r="N21" s="86">
        <f>IF(M21=2,"3/4",0)</f>
        <v>0</v>
      </c>
      <c r="O21" s="86">
        <f>IF(M21=1,3,0)</f>
        <v>0</v>
      </c>
      <c r="P21" s="86"/>
      <c r="Q21" s="80"/>
    </row>
    <row r="22" spans="1:17" ht="15.75" x14ac:dyDescent="0.25">
      <c r="A22" s="389"/>
      <c r="B22" s="19">
        <v>30</v>
      </c>
      <c r="C22" s="12"/>
      <c r="D22" s="13"/>
      <c r="E22" s="58">
        <f t="shared" ref="E22:E24" si="6">IF($F$3=2,IF(K22+L22+O22=0,N22,K22+L22+O22),3)</f>
        <v>3</v>
      </c>
      <c r="F22" s="15" t="str">
        <f t="shared" ref="F22:F24" si="7">IF(D22&gt;0,IF(E22=N22,7,D22*E22),"")</f>
        <v/>
      </c>
      <c r="G22" s="16" t="str">
        <f>IF(D22="",IF(C22="","",C22),C22+F22)</f>
        <v/>
      </c>
      <c r="H22" s="17">
        <v>7.0000000000000007E-2</v>
      </c>
      <c r="I22" s="18" t="str">
        <f t="shared" si="2"/>
        <v/>
      </c>
      <c r="J22" s="62"/>
      <c r="K22" s="86">
        <f>IF(SUM($D$21:$D$24)&gt;2,3,0)</f>
        <v>0</v>
      </c>
      <c r="L22" s="86">
        <f t="shared" ref="L22:L24" si="8">IF(SUM($D$21:$D$24)=1,6,0)</f>
        <v>0</v>
      </c>
      <c r="M22" s="86">
        <f t="shared" ref="M22:M28" si="9">IF(SUM($D$21:$D$24)=2,D22,0)</f>
        <v>0</v>
      </c>
      <c r="N22" s="86">
        <f t="shared" ref="N22:N28" si="10">IF(M22=2,"3/4",0)</f>
        <v>0</v>
      </c>
      <c r="O22" s="86">
        <f>IF(M22=1,IF(SUM(M22:M24)=1,4,3),0)</f>
        <v>0</v>
      </c>
      <c r="P22" s="86"/>
      <c r="Q22" s="80"/>
    </row>
    <row r="23" spans="1:17" ht="15.75" x14ac:dyDescent="0.25">
      <c r="A23" s="389"/>
      <c r="B23" s="19">
        <v>42.5</v>
      </c>
      <c r="C23" s="12"/>
      <c r="D23" s="13"/>
      <c r="E23" s="58">
        <f t="shared" si="6"/>
        <v>3</v>
      </c>
      <c r="F23" s="15" t="str">
        <f t="shared" si="7"/>
        <v/>
      </c>
      <c r="G23" s="16" t="str">
        <f t="shared" ref="G23:G24" si="11">IF(D23="",IF(C23="","",C23),C23+F23)</f>
        <v/>
      </c>
      <c r="H23" s="17">
        <v>7.0000000000000007E-2</v>
      </c>
      <c r="I23" s="18" t="str">
        <f t="shared" si="2"/>
        <v/>
      </c>
      <c r="J23" s="62"/>
      <c r="K23" s="86">
        <f>IF(SUM($D$21:$D$24)&gt;2,3,0)</f>
        <v>0</v>
      </c>
      <c r="L23" s="86">
        <f t="shared" si="8"/>
        <v>0</v>
      </c>
      <c r="M23" s="86">
        <f t="shared" si="9"/>
        <v>0</v>
      </c>
      <c r="N23" s="86">
        <f t="shared" si="10"/>
        <v>0</v>
      </c>
      <c r="O23" s="86">
        <f>IF(M23=1,IF(SUM(M23:M24)=1,4,3),0)</f>
        <v>0</v>
      </c>
      <c r="P23" s="86"/>
      <c r="Q23" s="80"/>
    </row>
    <row r="24" spans="1:17" ht="16.5" thickBot="1" x14ac:dyDescent="0.3">
      <c r="A24" s="390"/>
      <c r="B24" s="20">
        <v>50</v>
      </c>
      <c r="C24" s="21"/>
      <c r="D24" s="22"/>
      <c r="E24" s="60">
        <f t="shared" si="6"/>
        <v>3</v>
      </c>
      <c r="F24" s="24" t="str">
        <f t="shared" si="7"/>
        <v/>
      </c>
      <c r="G24" s="25" t="str">
        <f t="shared" si="11"/>
        <v/>
      </c>
      <c r="H24" s="26">
        <v>7.0000000000000007E-2</v>
      </c>
      <c r="I24" s="27" t="str">
        <f t="shared" si="2"/>
        <v/>
      </c>
      <c r="J24" s="62"/>
      <c r="K24" s="86">
        <f>IF(SUM($D$21:$D$24)&gt;2,3,0)</f>
        <v>0</v>
      </c>
      <c r="L24" s="86">
        <f t="shared" si="8"/>
        <v>0</v>
      </c>
      <c r="M24" s="86">
        <f t="shared" si="9"/>
        <v>0</v>
      </c>
      <c r="N24" s="86">
        <f t="shared" si="10"/>
        <v>0</v>
      </c>
      <c r="O24" s="86">
        <f>IF(M24=1,IF(M24=1,4,3),0)</f>
        <v>0</v>
      </c>
      <c r="P24" s="86"/>
      <c r="Q24" s="80"/>
    </row>
    <row r="25" spans="1:17" ht="15.75" x14ac:dyDescent="0.25">
      <c r="A25" s="391" t="s">
        <v>193</v>
      </c>
      <c r="B25" s="28">
        <v>22.5</v>
      </c>
      <c r="C25" s="29"/>
      <c r="D25" s="30"/>
      <c r="E25" s="31">
        <v>1</v>
      </c>
      <c r="F25" s="32" t="str">
        <f t="shared" si="0"/>
        <v/>
      </c>
      <c r="G25" s="33" t="str">
        <f t="shared" si="1"/>
        <v/>
      </c>
      <c r="H25" s="34">
        <v>0.06</v>
      </c>
      <c r="I25" s="35" t="str">
        <f t="shared" si="2"/>
        <v/>
      </c>
      <c r="J25" s="62"/>
      <c r="K25" s="86"/>
      <c r="L25" s="86"/>
      <c r="M25" s="86">
        <f t="shared" si="9"/>
        <v>0</v>
      </c>
      <c r="N25" s="86">
        <f t="shared" si="10"/>
        <v>0</v>
      </c>
      <c r="O25" s="86"/>
      <c r="P25" s="86"/>
      <c r="Q25" s="80"/>
    </row>
    <row r="26" spans="1:17" ht="15.75" x14ac:dyDescent="0.25">
      <c r="A26" s="389"/>
      <c r="B26" s="19">
        <v>30</v>
      </c>
      <c r="C26" s="12"/>
      <c r="D26" s="13"/>
      <c r="E26" s="14">
        <v>1</v>
      </c>
      <c r="F26" s="15" t="str">
        <f t="shared" si="0"/>
        <v/>
      </c>
      <c r="G26" s="16" t="str">
        <f t="shared" si="1"/>
        <v/>
      </c>
      <c r="H26" s="17">
        <v>0.06</v>
      </c>
      <c r="I26" s="18" t="str">
        <f t="shared" si="2"/>
        <v/>
      </c>
      <c r="J26" s="62"/>
      <c r="K26" s="86"/>
      <c r="L26" s="86"/>
      <c r="M26" s="86">
        <f t="shared" si="9"/>
        <v>0</v>
      </c>
      <c r="N26" s="86">
        <f t="shared" si="10"/>
        <v>0</v>
      </c>
      <c r="O26" s="86"/>
      <c r="P26" s="86"/>
      <c r="Q26" s="80"/>
    </row>
    <row r="27" spans="1:17" ht="15.75" x14ac:dyDescent="0.25">
      <c r="A27" s="389"/>
      <c r="B27" s="19">
        <v>42.5</v>
      </c>
      <c r="C27" s="12"/>
      <c r="D27" s="13"/>
      <c r="E27" s="14">
        <v>1</v>
      </c>
      <c r="F27" s="15"/>
      <c r="G27" s="16" t="str">
        <f t="shared" si="1"/>
        <v/>
      </c>
      <c r="H27" s="17">
        <v>0.06</v>
      </c>
      <c r="I27" s="18" t="str">
        <f t="shared" si="2"/>
        <v/>
      </c>
      <c r="J27" s="62"/>
      <c r="K27" s="2"/>
      <c r="L27" s="2"/>
      <c r="M27" s="2">
        <f t="shared" si="9"/>
        <v>0</v>
      </c>
      <c r="N27" s="2">
        <f t="shared" si="10"/>
        <v>0</v>
      </c>
      <c r="O27" s="2"/>
      <c r="P27" s="2"/>
    </row>
    <row r="28" spans="1:17" ht="16.5" thickBot="1" x14ac:dyDescent="0.3">
      <c r="A28" s="390"/>
      <c r="B28" s="20">
        <v>50</v>
      </c>
      <c r="C28" s="21"/>
      <c r="D28" s="22"/>
      <c r="E28" s="23">
        <v>1</v>
      </c>
      <c r="F28" s="24" t="str">
        <f t="shared" si="0"/>
        <v/>
      </c>
      <c r="G28" s="25" t="str">
        <f t="shared" si="1"/>
        <v/>
      </c>
      <c r="H28" s="26">
        <v>0.06</v>
      </c>
      <c r="I28" s="27" t="str">
        <f t="shared" si="2"/>
        <v/>
      </c>
      <c r="J28" s="62"/>
      <c r="K28" s="2"/>
      <c r="L28" s="2"/>
      <c r="M28" s="2">
        <f t="shared" si="9"/>
        <v>0</v>
      </c>
      <c r="N28" s="2">
        <f t="shared" si="10"/>
        <v>0</v>
      </c>
      <c r="O28" s="2"/>
      <c r="P28" s="2"/>
    </row>
    <row r="29" spans="1:17" s="93" customFormat="1" ht="16.5" thickBot="1" x14ac:dyDescent="0.3">
      <c r="A29" s="213" t="s">
        <v>192</v>
      </c>
      <c r="B29" s="42"/>
      <c r="C29" s="398">
        <f>SUM(C13:C28)+SUM(D13:D28)</f>
        <v>0</v>
      </c>
      <c r="D29" s="399"/>
      <c r="E29" s="43"/>
      <c r="F29" s="44"/>
      <c r="G29" s="44"/>
      <c r="H29" s="214"/>
      <c r="I29" s="45"/>
      <c r="J29" s="62"/>
      <c r="K29" s="2"/>
      <c r="L29" s="2"/>
      <c r="M29" s="2"/>
      <c r="N29" s="2"/>
      <c r="O29" s="2"/>
      <c r="P29" s="2"/>
    </row>
    <row r="30" spans="1:17" ht="16.5" thickBot="1" x14ac:dyDescent="0.3">
      <c r="A30" s="37" t="s">
        <v>138</v>
      </c>
      <c r="B30" s="381" t="str">
        <f>IF(G4=1,"ACHTUNG GRUPPENGRÖßE &gt;&gt;&gt;","")</f>
        <v/>
      </c>
      <c r="C30" s="382"/>
      <c r="D30" s="382"/>
      <c r="E30" s="382"/>
      <c r="F30" s="382"/>
      <c r="G30" s="77" t="str">
        <f>IF(SUM(C13:D28)&gt;0,SUM(G13:G28),"")</f>
        <v/>
      </c>
      <c r="H30" s="63"/>
      <c r="I30" s="41">
        <f>SUM(I13:I28)</f>
        <v>0</v>
      </c>
      <c r="J30" s="62"/>
      <c r="K30" s="2"/>
      <c r="L30" s="2"/>
      <c r="M30" s="2"/>
      <c r="N30" s="2"/>
      <c r="O30" s="2"/>
      <c r="P30" s="2"/>
    </row>
    <row r="31" spans="1:17" ht="16.5" thickBot="1" x14ac:dyDescent="0.3">
      <c r="A31" s="37" t="s">
        <v>12</v>
      </c>
      <c r="B31" s="55"/>
      <c r="C31" s="56"/>
      <c r="D31" s="56"/>
      <c r="E31" s="56"/>
      <c r="F31" s="56"/>
      <c r="G31" s="56"/>
      <c r="H31" s="57"/>
      <c r="I31" s="41">
        <f>I30/100*22</f>
        <v>0</v>
      </c>
      <c r="J31" s="62"/>
      <c r="K31" s="2"/>
      <c r="L31" s="2"/>
      <c r="M31" s="2"/>
      <c r="N31" s="2"/>
      <c r="O31" s="2"/>
      <c r="P31" s="2"/>
    </row>
    <row r="32" spans="1:17" ht="16.5" thickBot="1" x14ac:dyDescent="0.3">
      <c r="A32" s="65" t="s">
        <v>21</v>
      </c>
      <c r="B32" s="42"/>
      <c r="C32" s="46"/>
      <c r="D32" s="46"/>
      <c r="E32" s="43"/>
      <c r="F32" s="44"/>
      <c r="G32" s="44"/>
      <c r="H32" s="88" t="str">
        <f>IF(I32="","GRUPPENTYP WÄHLEN!!!","")</f>
        <v>GRUPPENTYP WÄHLEN!!!</v>
      </c>
      <c r="I32" s="45" t="str">
        <f>IF(A37=1,"", I30+I31)</f>
        <v/>
      </c>
      <c r="J32" s="62"/>
      <c r="K32" s="62"/>
      <c r="L32" s="62"/>
      <c r="M32" s="62"/>
      <c r="N32" s="62"/>
      <c r="O32" s="62"/>
      <c r="P32" s="62"/>
    </row>
    <row r="33" spans="1:16" x14ac:dyDescent="0.25">
      <c r="J33" s="62"/>
      <c r="K33" s="62"/>
      <c r="L33" s="62"/>
      <c r="M33" s="62"/>
      <c r="N33" s="62"/>
      <c r="O33" s="62"/>
      <c r="P33" s="62"/>
    </row>
    <row r="34" spans="1:16" x14ac:dyDescent="0.25">
      <c r="D34" s="85"/>
      <c r="E34" s="85"/>
      <c r="F34" s="85"/>
      <c r="J34" s="62"/>
      <c r="K34" s="62"/>
      <c r="L34" s="62"/>
      <c r="M34" s="62"/>
      <c r="N34" s="62"/>
      <c r="O34" s="62"/>
      <c r="P34" s="62"/>
    </row>
    <row r="35" spans="1:16" s="82" customFormat="1" hidden="1" x14ac:dyDescent="0.25">
      <c r="A35" s="92"/>
      <c r="B35" s="92"/>
      <c r="C35" s="92"/>
      <c r="D35" s="92"/>
      <c r="E35" s="92"/>
      <c r="F35" s="92"/>
      <c r="G35" s="92"/>
      <c r="H35" s="92"/>
      <c r="I35" s="92"/>
      <c r="J35" s="81"/>
      <c r="K35" s="81"/>
      <c r="L35" s="81"/>
      <c r="M35" s="81"/>
      <c r="N35" s="81"/>
      <c r="O35" s="81"/>
      <c r="P35" s="81"/>
    </row>
    <row r="36" spans="1:16" s="82" customFormat="1" hidden="1" x14ac:dyDescent="0.25">
      <c r="A36" s="92"/>
      <c r="B36" s="92"/>
      <c r="C36" s="92"/>
      <c r="D36" s="92"/>
      <c r="E36" s="92">
        <f>IF(A37=1,IF(SUM(C13:D28)&gt;0,1,0),0)</f>
        <v>0</v>
      </c>
      <c r="F36" s="92">
        <v>1</v>
      </c>
      <c r="G36" s="92">
        <v>1</v>
      </c>
      <c r="H36" s="92"/>
      <c r="I36" s="92"/>
      <c r="J36" s="81"/>
      <c r="K36" s="81"/>
      <c r="L36" s="81"/>
      <c r="M36" s="81"/>
      <c r="N36" s="81"/>
      <c r="O36" s="81"/>
      <c r="P36" s="81"/>
    </row>
    <row r="37" spans="1:16" s="82" customFormat="1" hidden="1" x14ac:dyDescent="0.25">
      <c r="A37" s="89">
        <v>1</v>
      </c>
      <c r="B37" s="89" t="s">
        <v>17</v>
      </c>
      <c r="C37" s="92"/>
      <c r="D37" s="92"/>
      <c r="E37" s="92">
        <f>IF(SUM(C13:D28)=0,IF(OR(A37=2,A37=5),2,0),0)</f>
        <v>0</v>
      </c>
      <c r="F37" s="92"/>
      <c r="G37" s="92"/>
      <c r="H37" s="92"/>
      <c r="I37" s="92"/>
      <c r="J37" s="81"/>
      <c r="K37" s="81"/>
      <c r="L37" s="81"/>
      <c r="M37" s="81"/>
      <c r="N37" s="81"/>
      <c r="O37" s="81"/>
      <c r="P37" s="81"/>
    </row>
    <row r="38" spans="1:16" s="82" customFormat="1" hidden="1" x14ac:dyDescent="0.25">
      <c r="A38" s="92">
        <v>1</v>
      </c>
      <c r="B38" s="92" t="s">
        <v>16</v>
      </c>
      <c r="C38" s="92" t="s">
        <v>18</v>
      </c>
      <c r="D38" s="92"/>
      <c r="E38" s="92"/>
      <c r="F38" s="92"/>
      <c r="G38" s="92"/>
      <c r="H38" s="92"/>
      <c r="I38" s="92"/>
    </row>
    <row r="39" spans="1:16" s="82" customFormat="1" hidden="1" x14ac:dyDescent="0.25">
      <c r="A39" s="92">
        <v>2</v>
      </c>
      <c r="B39" s="92" t="s">
        <v>13</v>
      </c>
      <c r="C39" s="92">
        <v>1</v>
      </c>
      <c r="D39" s="92"/>
      <c r="E39" s="92"/>
      <c r="F39" s="92"/>
      <c r="G39" s="92"/>
      <c r="H39" s="92"/>
      <c r="I39" s="92"/>
    </row>
    <row r="40" spans="1:16" s="82" customFormat="1" hidden="1" x14ac:dyDescent="0.25">
      <c r="A40" s="92">
        <v>3</v>
      </c>
      <c r="B40" s="92" t="s">
        <v>14</v>
      </c>
      <c r="C40" s="92">
        <v>2</v>
      </c>
      <c r="D40" s="92"/>
      <c r="E40" s="92"/>
      <c r="F40" s="92"/>
      <c r="G40" s="92"/>
      <c r="H40" s="92"/>
      <c r="I40" s="92"/>
    </row>
    <row r="41" spans="1:16" s="82" customFormat="1" hidden="1" x14ac:dyDescent="0.25">
      <c r="A41" s="92">
        <v>4</v>
      </c>
      <c r="B41" s="92" t="s">
        <v>19</v>
      </c>
      <c r="C41" s="92">
        <v>3</v>
      </c>
      <c r="D41" s="92"/>
      <c r="E41" s="92"/>
      <c r="F41" s="92"/>
      <c r="G41" s="92"/>
      <c r="H41" s="92"/>
      <c r="I41" s="92"/>
    </row>
    <row r="42" spans="1:16" s="82" customFormat="1" hidden="1" x14ac:dyDescent="0.25">
      <c r="A42" s="92">
        <v>5</v>
      </c>
      <c r="B42" s="92" t="s">
        <v>28</v>
      </c>
      <c r="C42" s="92">
        <v>4</v>
      </c>
      <c r="D42" s="92"/>
      <c r="E42" s="92"/>
      <c r="F42" s="92"/>
      <c r="G42" s="92"/>
      <c r="H42" s="92"/>
      <c r="I42" s="92"/>
    </row>
    <row r="43" spans="1:16" s="82" customFormat="1" hidden="1" x14ac:dyDescent="0.25"/>
    <row r="44" spans="1:16" ht="15.75" hidden="1" x14ac:dyDescent="0.25">
      <c r="A44" s="91" t="s">
        <v>29</v>
      </c>
      <c r="B44" s="82"/>
      <c r="C44" s="82"/>
      <c r="D44" s="82"/>
      <c r="E44" s="82"/>
      <c r="F44" s="82"/>
      <c r="G44" s="82"/>
      <c r="H44" s="82"/>
    </row>
    <row r="46" spans="1:16" x14ac:dyDescent="0.25">
      <c r="A46" s="380" t="str">
        <f>IF(OR(F3=5,F3=2),A44,"")</f>
        <v/>
      </c>
      <c r="B46" s="380"/>
      <c r="C46" s="380"/>
      <c r="D46" s="380"/>
      <c r="E46" s="380"/>
      <c r="F46" s="380"/>
      <c r="G46" s="380"/>
      <c r="H46" s="380"/>
      <c r="I46" s="380"/>
    </row>
    <row r="47" spans="1:16" x14ac:dyDescent="0.25">
      <c r="A47" s="380"/>
      <c r="B47" s="380"/>
      <c r="C47" s="380"/>
      <c r="D47" s="380"/>
      <c r="E47" s="380"/>
      <c r="F47" s="380"/>
      <c r="G47" s="380"/>
      <c r="H47" s="380"/>
      <c r="I47" s="380"/>
    </row>
    <row r="48" spans="1:16" x14ac:dyDescent="0.25">
      <c r="A48" s="380"/>
      <c r="B48" s="380"/>
      <c r="C48" s="380"/>
      <c r="D48" s="380"/>
      <c r="E48" s="380"/>
      <c r="F48" s="380"/>
      <c r="G48" s="380"/>
      <c r="H48" s="380"/>
      <c r="I48" s="380"/>
    </row>
    <row r="49" spans="1:9" x14ac:dyDescent="0.25">
      <c r="A49" s="380"/>
      <c r="B49" s="380"/>
      <c r="C49" s="380"/>
      <c r="D49" s="380"/>
      <c r="E49" s="380"/>
      <c r="F49" s="380"/>
      <c r="G49" s="380"/>
      <c r="H49" s="380"/>
      <c r="I49" s="380"/>
    </row>
    <row r="50" spans="1:9" x14ac:dyDescent="0.25">
      <c r="A50" s="380"/>
      <c r="B50" s="380"/>
      <c r="C50" s="380"/>
      <c r="D50" s="380"/>
      <c r="E50" s="380"/>
      <c r="F50" s="380"/>
      <c r="G50" s="380"/>
      <c r="H50" s="380"/>
      <c r="I50" s="380"/>
    </row>
    <row r="51" spans="1:9" x14ac:dyDescent="0.25">
      <c r="A51" s="380"/>
      <c r="B51" s="380"/>
      <c r="C51" s="380"/>
      <c r="D51" s="380"/>
      <c r="E51" s="380"/>
      <c r="F51" s="380"/>
      <c r="G51" s="380"/>
      <c r="H51" s="380"/>
      <c r="I51" s="380"/>
    </row>
    <row r="52" spans="1:9" x14ac:dyDescent="0.25">
      <c r="A52" s="380"/>
      <c r="B52" s="380"/>
      <c r="C52" s="380"/>
      <c r="D52" s="380"/>
      <c r="E52" s="380"/>
      <c r="F52" s="380"/>
      <c r="G52" s="380"/>
      <c r="H52" s="380"/>
      <c r="I52" s="380"/>
    </row>
    <row r="53" spans="1:9" x14ac:dyDescent="0.25">
      <c r="A53" s="380"/>
      <c r="B53" s="380"/>
      <c r="C53" s="380"/>
      <c r="D53" s="380"/>
      <c r="E53" s="380"/>
      <c r="F53" s="380"/>
      <c r="G53" s="380"/>
      <c r="H53" s="380"/>
      <c r="I53" s="380"/>
    </row>
    <row r="54" spans="1:9" x14ac:dyDescent="0.25">
      <c r="A54" s="380"/>
      <c r="B54" s="380"/>
      <c r="C54" s="380"/>
      <c r="D54" s="380"/>
      <c r="E54" s="380"/>
      <c r="F54" s="380"/>
      <c r="G54" s="380"/>
      <c r="H54" s="380"/>
      <c r="I54" s="380"/>
    </row>
    <row r="58" spans="1:9" ht="15" customHeight="1" x14ac:dyDescent="0.25">
      <c r="A58" s="90"/>
      <c r="B58" s="90"/>
      <c r="C58" s="90"/>
      <c r="D58" s="90"/>
      <c r="E58" s="90"/>
      <c r="F58" s="90"/>
      <c r="G58" s="90"/>
      <c r="H58" s="90"/>
      <c r="I58" s="90"/>
    </row>
    <row r="59" spans="1:9" ht="15" customHeight="1" x14ac:dyDescent="0.25">
      <c r="A59" s="90"/>
      <c r="B59" s="90"/>
      <c r="C59" s="90"/>
      <c r="D59" s="90"/>
      <c r="E59" s="90"/>
      <c r="F59" s="90"/>
      <c r="G59" s="90"/>
      <c r="H59" s="90"/>
      <c r="I59" s="90"/>
    </row>
    <row r="60" spans="1:9" ht="15" customHeight="1" x14ac:dyDescent="0.25">
      <c r="A60" s="90"/>
      <c r="B60" s="90"/>
      <c r="C60" s="90"/>
      <c r="D60" s="90"/>
      <c r="E60" s="90"/>
      <c r="F60" s="90"/>
      <c r="G60" s="90"/>
      <c r="H60" s="90"/>
      <c r="I60" s="90"/>
    </row>
    <row r="61" spans="1:9" ht="15" customHeight="1" x14ac:dyDescent="0.25">
      <c r="A61" s="90"/>
      <c r="B61" s="90"/>
      <c r="C61" s="90"/>
      <c r="D61" s="90"/>
      <c r="E61" s="90"/>
      <c r="F61" s="90"/>
      <c r="G61" s="90"/>
      <c r="H61" s="90"/>
      <c r="I61" s="90"/>
    </row>
    <row r="62" spans="1:9" ht="15" customHeight="1" x14ac:dyDescent="0.25">
      <c r="A62" s="90"/>
      <c r="B62" s="90"/>
      <c r="C62" s="90"/>
      <c r="D62" s="90"/>
      <c r="E62" s="90"/>
      <c r="F62" s="90"/>
      <c r="G62" s="90"/>
      <c r="H62" s="90"/>
      <c r="I62" s="90"/>
    </row>
    <row r="63" spans="1:9" ht="15" customHeight="1" x14ac:dyDescent="0.25">
      <c r="A63" s="90"/>
      <c r="B63" s="90"/>
      <c r="C63" s="90"/>
      <c r="D63" s="90"/>
      <c r="E63" s="90"/>
      <c r="F63" s="90"/>
      <c r="G63" s="90"/>
      <c r="H63" s="90"/>
      <c r="I63" s="90"/>
    </row>
    <row r="64" spans="1:9" ht="15" customHeight="1" x14ac:dyDescent="0.25">
      <c r="A64" s="90"/>
      <c r="B64" s="90"/>
      <c r="C64" s="90"/>
      <c r="D64" s="90"/>
      <c r="E64" s="90"/>
      <c r="F64" s="90"/>
      <c r="G64" s="90"/>
      <c r="H64" s="90"/>
      <c r="I64" s="90"/>
    </row>
    <row r="65" spans="1:9" ht="15" customHeight="1" x14ac:dyDescent="0.25">
      <c r="A65" s="90"/>
      <c r="B65" s="90"/>
      <c r="C65" s="90"/>
      <c r="D65" s="90"/>
      <c r="E65" s="90"/>
      <c r="F65" s="90"/>
      <c r="G65" s="90"/>
      <c r="H65" s="90"/>
      <c r="I65" s="90"/>
    </row>
    <row r="66" spans="1:9" ht="15" customHeight="1" x14ac:dyDescent="0.25">
      <c r="A66" s="90"/>
      <c r="B66" s="90"/>
      <c r="C66" s="90"/>
      <c r="D66" s="90"/>
      <c r="E66" s="90"/>
      <c r="F66" s="90"/>
      <c r="G66" s="90"/>
      <c r="H66" s="90"/>
      <c r="I66" s="90"/>
    </row>
  </sheetData>
  <sheetProtection password="CCF3" sheet="1" objects="1" scenarios="1"/>
  <mergeCells count="13">
    <mergeCell ref="C7:D7"/>
    <mergeCell ref="A21:A24"/>
    <mergeCell ref="A25:A28"/>
    <mergeCell ref="B30:F30"/>
    <mergeCell ref="A46:I54"/>
    <mergeCell ref="A11:A12"/>
    <mergeCell ref="B11:B12"/>
    <mergeCell ref="C11:G11"/>
    <mergeCell ref="H11:H12"/>
    <mergeCell ref="I11:I12"/>
    <mergeCell ref="A13:A16"/>
    <mergeCell ref="A17:A20"/>
    <mergeCell ref="C29:D29"/>
  </mergeCells>
  <conditionalFormatting sqref="G30">
    <cfRule type="expression" dxfId="17" priority="5">
      <formula>$G$3=1</formula>
    </cfRule>
    <cfRule type="expression" dxfId="16" priority="6">
      <formula>$G$3=0</formula>
    </cfRule>
  </conditionalFormatting>
  <conditionalFormatting sqref="D3">
    <cfRule type="cellIs" dxfId="15" priority="1" operator="equal">
      <formula>4</formula>
    </cfRule>
    <cfRule type="cellIs" dxfId="14" priority="2" operator="equal">
      <formula>"&lt;&lt;&lt;Auswahl treffen!"</formula>
    </cfRule>
    <cfRule type="cellIs" dxfId="13" priority="3" operator="equal">
      <formula>3</formula>
    </cfRule>
    <cfRule type="cellIs" dxfId="12" priority="4" operator="equal">
      <formula>2</formula>
    </cfRule>
  </conditionalFormatting>
  <dataValidations count="1">
    <dataValidation type="whole" errorStyle="information" allowBlank="1" showInputMessage="1" showErrorMessage="1" errorTitle="Anzahl Kinder" error="Bitte überprüfen Sie den eingegebenen Wert!_x000a_Danke!" sqref="C13:C29 D13:D28 B6:C6">
      <formula1>0</formula1>
      <formula2>25</formula2>
    </dataValidation>
  </dataValidations>
  <pageMargins left="0.70866141732283472" right="0.70866141732283472" top="0.78740157480314965" bottom="0.78740157480314965" header="0.31496062992125984" footer="0.31496062992125984"/>
  <pageSetup paperSize="9" scale="8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Drop Down 1">
              <controlPr locked="0" defaultSize="0" autoLine="0" autoPict="0">
                <anchor moveWithCells="1">
                  <from>
                    <xdr:col>1</xdr:col>
                    <xdr:colOff>9525</xdr:colOff>
                    <xdr:row>2</xdr:row>
                    <xdr:rowOff>28575</xdr:rowOff>
                  </from>
                  <to>
                    <xdr:col>2</xdr:col>
                    <xdr:colOff>771525</xdr:colOff>
                    <xdr:row>3</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theme="8"/>
    <pageSetUpPr fitToPage="1"/>
  </sheetPr>
  <dimension ref="A1:Q66"/>
  <sheetViews>
    <sheetView view="pageBreakPreview" zoomScaleNormal="100" zoomScaleSheetLayoutView="100" workbookViewId="0">
      <selection activeCell="I34" sqref="I34"/>
    </sheetView>
  </sheetViews>
  <sheetFormatPr baseColWidth="10" defaultRowHeight="15" x14ac:dyDescent="0.25"/>
  <cols>
    <col min="1" max="1" width="17" style="1" customWidth="1"/>
    <col min="2" max="2" width="20.85546875" style="1" bestFit="1" customWidth="1"/>
    <col min="3" max="4" width="15.7109375" style="1" customWidth="1"/>
    <col min="5" max="5" width="14.5703125" style="1" customWidth="1"/>
    <col min="6" max="7" width="15.7109375" style="1" customWidth="1"/>
    <col min="8" max="8" width="14.42578125" style="1" bestFit="1" customWidth="1"/>
    <col min="9" max="9" width="16.140625" style="1" customWidth="1"/>
    <col min="10" max="10" width="11.42578125" style="1"/>
    <col min="11" max="16" width="0" style="1" hidden="1" customWidth="1"/>
    <col min="17" max="16384" width="11.42578125" style="1"/>
  </cols>
  <sheetData>
    <row r="1" spans="1:17" x14ac:dyDescent="0.25">
      <c r="A1" s="100" t="str">
        <f>CONCATENATE("PERSONALBEDARFSBERECHNUNG","   ",Zusammenfassung!A11)</f>
        <v>PERSONALBEDARFSBERECHNUNG   Gruppe 5</v>
      </c>
      <c r="B1" s="67"/>
      <c r="C1" s="67"/>
      <c r="D1" s="67"/>
      <c r="E1" s="67"/>
      <c r="F1" s="67"/>
      <c r="G1" s="67"/>
      <c r="I1" s="76" t="s">
        <v>22</v>
      </c>
    </row>
    <row r="2" spans="1:17" x14ac:dyDescent="0.25">
      <c r="A2" s="68"/>
      <c r="B2" s="67"/>
      <c r="C2" s="67"/>
      <c r="D2" s="67"/>
      <c r="E2" s="67"/>
      <c r="F2" s="67"/>
      <c r="G2" s="67"/>
      <c r="H2" s="67"/>
      <c r="I2" s="67"/>
    </row>
    <row r="3" spans="1:17" ht="18.75" x14ac:dyDescent="0.3">
      <c r="A3" s="68" t="s">
        <v>15</v>
      </c>
      <c r="B3" s="67" t="str">
        <f>IF(A37=1,"&lt;&lt;&lt;Auswahl treffen!",VLOOKUP(A37,A38:C42,2,FALSE))</f>
        <v>&lt;&lt;&lt;Auswahl treffen!</v>
      </c>
      <c r="C3" s="69"/>
      <c r="D3" s="87" t="str">
        <f>IF(A37=1,"&lt;&lt;&lt;Auswahl treffen!",VLOOKUP(A37,A38:C42,1,FALSE))</f>
        <v>&lt;&lt;&lt;Auswahl treffen!</v>
      </c>
      <c r="E3" s="78"/>
      <c r="F3" s="69">
        <f>IF(D3="&lt;&lt;&lt;Auswahl treffen!",0,D3)</f>
        <v>0</v>
      </c>
      <c r="G3" s="69">
        <f>IF(F3=4,IF(G30&gt;12,1,0),IF(G30&gt;25,1,0))</f>
        <v>1</v>
      </c>
      <c r="H3" s="69"/>
      <c r="I3" s="67"/>
    </row>
    <row r="4" spans="1:17" ht="15.75" x14ac:dyDescent="0.25">
      <c r="A4" s="68"/>
      <c r="B4" s="70" t="str">
        <f>IF(OR(F3=2,F3=5),IF(SUM(C13:D24)&gt;SUM(C21:D24),"ACHTUNG GRUPPENTYP FALSCH!!!",""),"")</f>
        <v/>
      </c>
      <c r="C4" s="67"/>
      <c r="D4" s="67"/>
      <c r="E4" s="67"/>
      <c r="F4" s="69"/>
      <c r="G4" s="69" t="str">
        <f>IF(G30="","",G3)</f>
        <v/>
      </c>
      <c r="H4" s="69"/>
      <c r="I4" s="67"/>
    </row>
    <row r="5" spans="1:17" s="93" customFormat="1" ht="15.75" x14ac:dyDescent="0.25">
      <c r="A5" s="68"/>
      <c r="B5" s="70"/>
      <c r="C5" s="67"/>
      <c r="D5" s="67"/>
      <c r="E5" s="67"/>
      <c r="F5" s="69"/>
      <c r="G5" s="69"/>
      <c r="H5" s="69"/>
      <c r="I5" s="67"/>
    </row>
    <row r="6" spans="1:17" s="93" customFormat="1" ht="15.75" x14ac:dyDescent="0.25">
      <c r="A6" s="68"/>
      <c r="B6" s="222" t="s">
        <v>190</v>
      </c>
      <c r="C6" s="13"/>
      <c r="D6" s="67"/>
      <c r="E6" s="67"/>
      <c r="F6" s="69"/>
      <c r="G6" s="69"/>
      <c r="H6" s="69"/>
      <c r="I6" s="67"/>
    </row>
    <row r="7" spans="1:17" s="93" customFormat="1" ht="15.75" x14ac:dyDescent="0.25">
      <c r="A7" s="68"/>
      <c r="B7" s="223" t="s">
        <v>191</v>
      </c>
      <c r="C7" s="378"/>
      <c r="D7" s="379"/>
      <c r="E7" s="67"/>
      <c r="F7" s="69"/>
      <c r="G7" s="69"/>
      <c r="H7" s="69"/>
      <c r="I7" s="67"/>
    </row>
    <row r="8" spans="1:17" s="93" customFormat="1" ht="15.75" x14ac:dyDescent="0.25">
      <c r="A8" s="68"/>
      <c r="B8" s="70"/>
      <c r="C8" s="67"/>
      <c r="D8" s="67"/>
      <c r="E8" s="67"/>
      <c r="F8" s="69"/>
      <c r="G8" s="69"/>
      <c r="H8" s="69"/>
      <c r="I8" s="67"/>
    </row>
    <row r="9" spans="1:17" x14ac:dyDescent="0.25">
      <c r="A9" s="68" t="s">
        <v>0</v>
      </c>
      <c r="B9" s="67"/>
      <c r="C9" s="67"/>
      <c r="D9" s="67"/>
      <c r="E9" s="67"/>
      <c r="F9" s="69"/>
      <c r="G9" s="69"/>
      <c r="H9" s="69"/>
      <c r="I9" s="67"/>
    </row>
    <row r="10" spans="1:17" ht="15.75" thickBot="1" x14ac:dyDescent="0.3">
      <c r="A10" s="68"/>
      <c r="B10" s="67"/>
      <c r="C10" s="67"/>
      <c r="D10" s="67"/>
      <c r="E10" s="67"/>
      <c r="F10" s="67"/>
      <c r="G10" s="67"/>
      <c r="H10" s="67"/>
      <c r="I10" s="67"/>
    </row>
    <row r="11" spans="1:17" x14ac:dyDescent="0.25">
      <c r="A11" s="392" t="s">
        <v>1</v>
      </c>
      <c r="B11" s="394" t="s">
        <v>2</v>
      </c>
      <c r="C11" s="385" t="s">
        <v>3</v>
      </c>
      <c r="D11" s="386"/>
      <c r="E11" s="386"/>
      <c r="F11" s="386"/>
      <c r="G11" s="387"/>
      <c r="H11" s="396" t="s">
        <v>8</v>
      </c>
      <c r="I11" s="383" t="s">
        <v>9</v>
      </c>
    </row>
    <row r="12" spans="1:17" ht="30" x14ac:dyDescent="0.25">
      <c r="A12" s="393"/>
      <c r="B12" s="395"/>
      <c r="C12" s="4" t="s">
        <v>4</v>
      </c>
      <c r="D12" s="3" t="s">
        <v>5</v>
      </c>
      <c r="E12" s="3" t="s">
        <v>11</v>
      </c>
      <c r="F12" s="3" t="s">
        <v>6</v>
      </c>
      <c r="G12" s="5" t="s">
        <v>7</v>
      </c>
      <c r="H12" s="397"/>
      <c r="I12" s="384"/>
      <c r="J12" s="62"/>
      <c r="K12" s="62"/>
      <c r="L12" s="62"/>
      <c r="M12" s="62"/>
      <c r="N12" s="62"/>
      <c r="O12" s="62"/>
      <c r="P12" s="62"/>
    </row>
    <row r="13" spans="1:17" ht="15.75" x14ac:dyDescent="0.25">
      <c r="A13" s="391" t="s">
        <v>184</v>
      </c>
      <c r="B13" s="28">
        <v>22.5</v>
      </c>
      <c r="C13" s="29"/>
      <c r="D13" s="30"/>
      <c r="E13" s="31">
        <v>2</v>
      </c>
      <c r="F13" s="32" t="str">
        <f t="shared" ref="F13:F28" si="0">IF(D13&gt;0,D13*E13,"")</f>
        <v/>
      </c>
      <c r="G13" s="33" t="str">
        <f t="shared" ref="G13:G28" si="1">IF(SUM(C13:D13)&gt;0,C13+(D13*E13),"")</f>
        <v/>
      </c>
      <c r="H13" s="34">
        <v>0.2</v>
      </c>
      <c r="I13" s="35" t="str">
        <f t="shared" ref="I13:I28" si="2">IF(G13="","",B13*G13*H13)</f>
        <v/>
      </c>
      <c r="J13" s="62"/>
      <c r="K13" s="62"/>
      <c r="L13" s="62"/>
      <c r="M13" s="62"/>
      <c r="N13" s="62"/>
      <c r="O13" s="62"/>
      <c r="P13" s="62"/>
    </row>
    <row r="14" spans="1:17" ht="15.75" x14ac:dyDescent="0.25">
      <c r="A14" s="389"/>
      <c r="B14" s="19">
        <v>30</v>
      </c>
      <c r="C14" s="12"/>
      <c r="D14" s="13"/>
      <c r="E14" s="14">
        <v>2</v>
      </c>
      <c r="F14" s="15" t="str">
        <f t="shared" si="0"/>
        <v/>
      </c>
      <c r="G14" s="16" t="str">
        <f t="shared" si="1"/>
        <v/>
      </c>
      <c r="H14" s="17">
        <v>0.2</v>
      </c>
      <c r="I14" s="18" t="str">
        <f t="shared" si="2"/>
        <v/>
      </c>
      <c r="J14" s="62"/>
      <c r="K14" s="2"/>
      <c r="L14" s="2"/>
      <c r="M14" s="2"/>
      <c r="N14" s="2"/>
      <c r="O14" s="2"/>
      <c r="P14" s="2"/>
    </row>
    <row r="15" spans="1:17" ht="15.75" x14ac:dyDescent="0.25">
      <c r="A15" s="389"/>
      <c r="B15" s="19">
        <v>42.5</v>
      </c>
      <c r="C15" s="12"/>
      <c r="D15" s="13"/>
      <c r="E15" s="14">
        <v>2</v>
      </c>
      <c r="F15" s="15" t="str">
        <f t="shared" si="0"/>
        <v/>
      </c>
      <c r="G15" s="16" t="str">
        <f t="shared" si="1"/>
        <v/>
      </c>
      <c r="H15" s="17">
        <v>0.2</v>
      </c>
      <c r="I15" s="18" t="str">
        <f t="shared" si="2"/>
        <v/>
      </c>
      <c r="J15" s="62"/>
      <c r="K15" s="2"/>
      <c r="L15" s="2"/>
      <c r="M15" s="2"/>
      <c r="N15" s="2"/>
      <c r="O15" s="2"/>
      <c r="P15" s="2"/>
    </row>
    <row r="16" spans="1:17" ht="16.5" thickBot="1" x14ac:dyDescent="0.3">
      <c r="A16" s="400"/>
      <c r="B16" s="48">
        <v>50</v>
      </c>
      <c r="C16" s="49"/>
      <c r="D16" s="50"/>
      <c r="E16" s="47">
        <v>2</v>
      </c>
      <c r="F16" s="51" t="str">
        <f t="shared" si="0"/>
        <v/>
      </c>
      <c r="G16" s="52" t="str">
        <f t="shared" si="1"/>
        <v/>
      </c>
      <c r="H16" s="53">
        <v>0.2</v>
      </c>
      <c r="I16" s="54" t="str">
        <f t="shared" si="2"/>
        <v/>
      </c>
      <c r="J16" s="62"/>
      <c r="K16" s="2"/>
      <c r="L16" s="2"/>
      <c r="M16" s="2"/>
      <c r="N16" s="2"/>
      <c r="O16" s="2"/>
      <c r="P16" s="2"/>
      <c r="Q16" s="80"/>
    </row>
    <row r="17" spans="1:17" s="93" customFormat="1" ht="15.75" x14ac:dyDescent="0.25">
      <c r="A17" s="388" t="s">
        <v>185</v>
      </c>
      <c r="B17" s="36">
        <v>22.5</v>
      </c>
      <c r="C17" s="6"/>
      <c r="D17" s="7"/>
      <c r="E17" s="215">
        <v>2</v>
      </c>
      <c r="F17" s="8" t="str">
        <f t="shared" ref="F17:F20" si="3">IF(D17&gt;0,D17*E17,"")</f>
        <v/>
      </c>
      <c r="G17" s="9" t="str">
        <f t="shared" ref="G17:G20" si="4">IF(SUM(C17:D17)&gt;0,C17+(D17*E17),"")</f>
        <v/>
      </c>
      <c r="H17" s="10">
        <v>0.2</v>
      </c>
      <c r="I17" s="11" t="str">
        <f t="shared" ref="I17:I20" si="5">IF(G17="","",B17*G17*H17)</f>
        <v/>
      </c>
      <c r="J17" s="62"/>
      <c r="K17" s="2"/>
      <c r="L17" s="2"/>
      <c r="M17" s="2"/>
      <c r="N17" s="2"/>
      <c r="O17" s="2"/>
      <c r="P17" s="2"/>
      <c r="Q17" s="80"/>
    </row>
    <row r="18" spans="1:17" s="93" customFormat="1" ht="15.75" x14ac:dyDescent="0.25">
      <c r="A18" s="389"/>
      <c r="B18" s="19">
        <v>30</v>
      </c>
      <c r="C18" s="12"/>
      <c r="D18" s="13"/>
      <c r="E18" s="14">
        <v>2</v>
      </c>
      <c r="F18" s="15" t="str">
        <f t="shared" si="3"/>
        <v/>
      </c>
      <c r="G18" s="16" t="str">
        <f t="shared" si="4"/>
        <v/>
      </c>
      <c r="H18" s="17">
        <v>0.2</v>
      </c>
      <c r="I18" s="18" t="str">
        <f t="shared" si="5"/>
        <v/>
      </c>
      <c r="J18" s="62"/>
      <c r="K18" s="2"/>
      <c r="L18" s="2"/>
      <c r="M18" s="2"/>
      <c r="N18" s="2"/>
      <c r="O18" s="2"/>
      <c r="P18" s="2"/>
      <c r="Q18" s="80"/>
    </row>
    <row r="19" spans="1:17" s="93" customFormat="1" ht="15.75" x14ac:dyDescent="0.25">
      <c r="A19" s="389"/>
      <c r="B19" s="19">
        <v>42.5</v>
      </c>
      <c r="C19" s="12"/>
      <c r="D19" s="13"/>
      <c r="E19" s="14">
        <v>2</v>
      </c>
      <c r="F19" s="15" t="str">
        <f t="shared" si="3"/>
        <v/>
      </c>
      <c r="G19" s="16" t="str">
        <f t="shared" si="4"/>
        <v/>
      </c>
      <c r="H19" s="17">
        <v>0.2</v>
      </c>
      <c r="I19" s="18" t="str">
        <f t="shared" si="5"/>
        <v/>
      </c>
      <c r="J19" s="62"/>
      <c r="K19" s="2"/>
      <c r="L19" s="2"/>
      <c r="M19" s="2"/>
      <c r="N19" s="2"/>
      <c r="O19" s="2"/>
      <c r="P19" s="2"/>
      <c r="Q19" s="80"/>
    </row>
    <row r="20" spans="1:17" s="93" customFormat="1" ht="16.5" thickBot="1" x14ac:dyDescent="0.3">
      <c r="A20" s="390"/>
      <c r="B20" s="20">
        <v>50</v>
      </c>
      <c r="C20" s="21"/>
      <c r="D20" s="22"/>
      <c r="E20" s="23">
        <v>2</v>
      </c>
      <c r="F20" s="24" t="str">
        <f t="shared" si="3"/>
        <v/>
      </c>
      <c r="G20" s="25" t="str">
        <f t="shared" si="4"/>
        <v/>
      </c>
      <c r="H20" s="26">
        <v>0.2</v>
      </c>
      <c r="I20" s="27" t="str">
        <f t="shared" si="5"/>
        <v/>
      </c>
      <c r="J20" s="62"/>
      <c r="K20" s="2"/>
      <c r="L20" s="2"/>
      <c r="M20" s="2"/>
      <c r="N20" s="2"/>
      <c r="O20" s="2"/>
      <c r="P20" s="2"/>
      <c r="Q20" s="80"/>
    </row>
    <row r="21" spans="1:17" ht="15.75" x14ac:dyDescent="0.25">
      <c r="A21" s="388" t="s">
        <v>10</v>
      </c>
      <c r="B21" s="36">
        <v>22.5</v>
      </c>
      <c r="C21" s="6"/>
      <c r="D21" s="7"/>
      <c r="E21" s="59">
        <f>IF($F$3=2,IF(K21+L21+O21=0,N21,K21+L21+O21),3)</f>
        <v>3</v>
      </c>
      <c r="F21" s="8" t="str">
        <f>IF(D21&gt;0,IF(E21=N21,7,D21*E21),"")</f>
        <v/>
      </c>
      <c r="G21" s="9" t="str">
        <f>IF(D21="",IF(C21="","",C21),C21+F21)</f>
        <v/>
      </c>
      <c r="H21" s="10">
        <v>7.0000000000000007E-2</v>
      </c>
      <c r="I21" s="11" t="str">
        <f t="shared" si="2"/>
        <v/>
      </c>
      <c r="J21" s="62"/>
      <c r="K21" s="86">
        <f>IF(SUM($D$21:$D$24)&gt;2,3,0)</f>
        <v>0</v>
      </c>
      <c r="L21" s="86">
        <f>IF(SUM($D$21:$D$24)=1,6,0)</f>
        <v>0</v>
      </c>
      <c r="M21" s="86">
        <f>IF(SUM($D$21:$D$24)=2,D21,0)</f>
        <v>0</v>
      </c>
      <c r="N21" s="86">
        <f>IF(M21=2,"3/4",0)</f>
        <v>0</v>
      </c>
      <c r="O21" s="86">
        <f>IF(M21=1,3,0)</f>
        <v>0</v>
      </c>
      <c r="P21" s="86"/>
      <c r="Q21" s="80"/>
    </row>
    <row r="22" spans="1:17" ht="15.75" x14ac:dyDescent="0.25">
      <c r="A22" s="389"/>
      <c r="B22" s="19">
        <v>30</v>
      </c>
      <c r="C22" s="12"/>
      <c r="D22" s="13"/>
      <c r="E22" s="58">
        <f t="shared" ref="E22:E24" si="6">IF($F$3=2,IF(K22+L22+O22=0,N22,K22+L22+O22),3)</f>
        <v>3</v>
      </c>
      <c r="F22" s="15" t="str">
        <f t="shared" ref="F22:F24" si="7">IF(D22&gt;0,IF(E22=N22,7,D22*E22),"")</f>
        <v/>
      </c>
      <c r="G22" s="16" t="str">
        <f>IF(D22="",IF(C22="","",C22),C22+F22)</f>
        <v/>
      </c>
      <c r="H22" s="17">
        <v>7.0000000000000007E-2</v>
      </c>
      <c r="I22" s="18" t="str">
        <f t="shared" si="2"/>
        <v/>
      </c>
      <c r="J22" s="62"/>
      <c r="K22" s="86">
        <f>IF(SUM($D$21:$D$24)&gt;2,3,0)</f>
        <v>0</v>
      </c>
      <c r="L22" s="86">
        <f t="shared" ref="L22:L24" si="8">IF(SUM($D$21:$D$24)=1,6,0)</f>
        <v>0</v>
      </c>
      <c r="M22" s="86">
        <f t="shared" ref="M22:M28" si="9">IF(SUM($D$21:$D$24)=2,D22,0)</f>
        <v>0</v>
      </c>
      <c r="N22" s="86">
        <f t="shared" ref="N22:N28" si="10">IF(M22=2,"3/4",0)</f>
        <v>0</v>
      </c>
      <c r="O22" s="86">
        <f>IF(M22=1,IF(SUM(M22:M24)=1,4,3),0)</f>
        <v>0</v>
      </c>
      <c r="P22" s="86"/>
      <c r="Q22" s="80"/>
    </row>
    <row r="23" spans="1:17" ht="15.75" x14ac:dyDescent="0.25">
      <c r="A23" s="389"/>
      <c r="B23" s="19">
        <v>42.5</v>
      </c>
      <c r="C23" s="12"/>
      <c r="D23" s="13"/>
      <c r="E23" s="58">
        <f t="shared" si="6"/>
        <v>3</v>
      </c>
      <c r="F23" s="15" t="str">
        <f t="shared" si="7"/>
        <v/>
      </c>
      <c r="G23" s="16" t="str">
        <f t="shared" ref="G23:G24" si="11">IF(D23="",IF(C23="","",C23),C23+F23)</f>
        <v/>
      </c>
      <c r="H23" s="17">
        <v>7.0000000000000007E-2</v>
      </c>
      <c r="I23" s="18" t="str">
        <f t="shared" si="2"/>
        <v/>
      </c>
      <c r="J23" s="62"/>
      <c r="K23" s="86">
        <f>IF(SUM($D$21:$D$24)&gt;2,3,0)</f>
        <v>0</v>
      </c>
      <c r="L23" s="86">
        <f t="shared" si="8"/>
        <v>0</v>
      </c>
      <c r="M23" s="86">
        <f t="shared" si="9"/>
        <v>0</v>
      </c>
      <c r="N23" s="86">
        <f t="shared" si="10"/>
        <v>0</v>
      </c>
      <c r="O23" s="86">
        <f>IF(M23=1,IF(SUM(M23:M24)=1,4,3),0)</f>
        <v>0</v>
      </c>
      <c r="P23" s="86"/>
      <c r="Q23" s="80"/>
    </row>
    <row r="24" spans="1:17" ht="16.5" thickBot="1" x14ac:dyDescent="0.3">
      <c r="A24" s="390"/>
      <c r="B24" s="20">
        <v>50</v>
      </c>
      <c r="C24" s="21"/>
      <c r="D24" s="22"/>
      <c r="E24" s="60">
        <f t="shared" si="6"/>
        <v>3</v>
      </c>
      <c r="F24" s="24" t="str">
        <f t="shared" si="7"/>
        <v/>
      </c>
      <c r="G24" s="25" t="str">
        <f t="shared" si="11"/>
        <v/>
      </c>
      <c r="H24" s="26">
        <v>7.0000000000000007E-2</v>
      </c>
      <c r="I24" s="27" t="str">
        <f t="shared" si="2"/>
        <v/>
      </c>
      <c r="J24" s="62"/>
      <c r="K24" s="86">
        <f>IF(SUM($D$21:$D$24)&gt;2,3,0)</f>
        <v>0</v>
      </c>
      <c r="L24" s="86">
        <f t="shared" si="8"/>
        <v>0</v>
      </c>
      <c r="M24" s="86">
        <f t="shared" si="9"/>
        <v>0</v>
      </c>
      <c r="N24" s="86">
        <f t="shared" si="10"/>
        <v>0</v>
      </c>
      <c r="O24" s="86">
        <f>IF(M24=1,IF(M24=1,4,3),0)</f>
        <v>0</v>
      </c>
      <c r="P24" s="86"/>
      <c r="Q24" s="80"/>
    </row>
    <row r="25" spans="1:17" ht="15.75" x14ac:dyDescent="0.25">
      <c r="A25" s="391" t="s">
        <v>193</v>
      </c>
      <c r="B25" s="28">
        <v>22.5</v>
      </c>
      <c r="C25" s="29"/>
      <c r="D25" s="30"/>
      <c r="E25" s="31">
        <v>1</v>
      </c>
      <c r="F25" s="32" t="str">
        <f t="shared" si="0"/>
        <v/>
      </c>
      <c r="G25" s="33" t="str">
        <f t="shared" si="1"/>
        <v/>
      </c>
      <c r="H25" s="34">
        <v>0.06</v>
      </c>
      <c r="I25" s="35" t="str">
        <f t="shared" si="2"/>
        <v/>
      </c>
      <c r="J25" s="62"/>
      <c r="K25" s="86"/>
      <c r="L25" s="86"/>
      <c r="M25" s="86">
        <f t="shared" si="9"/>
        <v>0</v>
      </c>
      <c r="N25" s="86">
        <f t="shared" si="10"/>
        <v>0</v>
      </c>
      <c r="O25" s="86"/>
      <c r="P25" s="86"/>
      <c r="Q25" s="80"/>
    </row>
    <row r="26" spans="1:17" ht="15.75" x14ac:dyDescent="0.25">
      <c r="A26" s="389"/>
      <c r="B26" s="19">
        <v>30</v>
      </c>
      <c r="C26" s="12"/>
      <c r="D26" s="13"/>
      <c r="E26" s="14">
        <v>1</v>
      </c>
      <c r="F26" s="15" t="str">
        <f t="shared" si="0"/>
        <v/>
      </c>
      <c r="G26" s="16" t="str">
        <f t="shared" si="1"/>
        <v/>
      </c>
      <c r="H26" s="17">
        <v>0.06</v>
      </c>
      <c r="I26" s="18" t="str">
        <f t="shared" si="2"/>
        <v/>
      </c>
      <c r="J26" s="62"/>
      <c r="K26" s="86"/>
      <c r="L26" s="86"/>
      <c r="M26" s="86">
        <f t="shared" si="9"/>
        <v>0</v>
      </c>
      <c r="N26" s="86">
        <f t="shared" si="10"/>
        <v>0</v>
      </c>
      <c r="O26" s="86"/>
      <c r="P26" s="86"/>
      <c r="Q26" s="80"/>
    </row>
    <row r="27" spans="1:17" ht="15.75" x14ac:dyDescent="0.25">
      <c r="A27" s="389"/>
      <c r="B27" s="19">
        <v>42.5</v>
      </c>
      <c r="C27" s="12"/>
      <c r="D27" s="13"/>
      <c r="E27" s="14">
        <v>1</v>
      </c>
      <c r="F27" s="15"/>
      <c r="G27" s="16" t="str">
        <f t="shared" si="1"/>
        <v/>
      </c>
      <c r="H27" s="17">
        <v>0.06</v>
      </c>
      <c r="I27" s="18" t="str">
        <f t="shared" si="2"/>
        <v/>
      </c>
      <c r="J27" s="62"/>
      <c r="K27" s="2"/>
      <c r="L27" s="2"/>
      <c r="M27" s="2">
        <f t="shared" si="9"/>
        <v>0</v>
      </c>
      <c r="N27" s="2">
        <f t="shared" si="10"/>
        <v>0</v>
      </c>
      <c r="O27" s="2"/>
      <c r="P27" s="2"/>
    </row>
    <row r="28" spans="1:17" ht="16.5" thickBot="1" x14ac:dyDescent="0.3">
      <c r="A28" s="390"/>
      <c r="B28" s="20">
        <v>50</v>
      </c>
      <c r="C28" s="21"/>
      <c r="D28" s="22"/>
      <c r="E28" s="23">
        <v>1</v>
      </c>
      <c r="F28" s="24" t="str">
        <f t="shared" si="0"/>
        <v/>
      </c>
      <c r="G28" s="25" t="str">
        <f t="shared" si="1"/>
        <v/>
      </c>
      <c r="H28" s="26">
        <v>0.06</v>
      </c>
      <c r="I28" s="27" t="str">
        <f t="shared" si="2"/>
        <v/>
      </c>
      <c r="J28" s="62"/>
      <c r="K28" s="2"/>
      <c r="L28" s="2"/>
      <c r="M28" s="2">
        <f t="shared" si="9"/>
        <v>0</v>
      </c>
      <c r="N28" s="2">
        <f t="shared" si="10"/>
        <v>0</v>
      </c>
      <c r="O28" s="2"/>
      <c r="P28" s="2"/>
    </row>
    <row r="29" spans="1:17" s="93" customFormat="1" ht="16.5" thickBot="1" x14ac:dyDescent="0.3">
      <c r="A29" s="213" t="s">
        <v>192</v>
      </c>
      <c r="B29" s="42"/>
      <c r="C29" s="398">
        <f>SUM(C13:C28)+SUM(D13:D28)</f>
        <v>0</v>
      </c>
      <c r="D29" s="399"/>
      <c r="E29" s="43"/>
      <c r="F29" s="44"/>
      <c r="G29" s="44"/>
      <c r="H29" s="214"/>
      <c r="I29" s="45"/>
      <c r="J29" s="62"/>
      <c r="K29" s="2"/>
      <c r="L29" s="2"/>
      <c r="M29" s="2"/>
      <c r="N29" s="2"/>
      <c r="O29" s="2"/>
      <c r="P29" s="2"/>
    </row>
    <row r="30" spans="1:17" ht="16.5" thickBot="1" x14ac:dyDescent="0.3">
      <c r="A30" s="37" t="s">
        <v>138</v>
      </c>
      <c r="B30" s="381" t="str">
        <f>IF(G4=1,"ACHTUNG GRUPPENGRÖßE &gt;&gt;&gt;","")</f>
        <v/>
      </c>
      <c r="C30" s="382"/>
      <c r="D30" s="382"/>
      <c r="E30" s="382"/>
      <c r="F30" s="382"/>
      <c r="G30" s="77" t="str">
        <f>IF(SUM(C13:D28)&gt;0,SUM(G13:G28),"")</f>
        <v/>
      </c>
      <c r="H30" s="63"/>
      <c r="I30" s="41">
        <f>SUM(I13:I28)</f>
        <v>0</v>
      </c>
      <c r="J30" s="62"/>
      <c r="K30" s="2"/>
      <c r="L30" s="2"/>
      <c r="M30" s="2"/>
      <c r="N30" s="2"/>
      <c r="O30" s="2"/>
      <c r="P30" s="2"/>
    </row>
    <row r="31" spans="1:17" ht="16.5" thickBot="1" x14ac:dyDescent="0.3">
      <c r="A31" s="37" t="s">
        <v>12</v>
      </c>
      <c r="B31" s="55"/>
      <c r="C31" s="56"/>
      <c r="D31" s="56"/>
      <c r="E31" s="56"/>
      <c r="F31" s="56"/>
      <c r="G31" s="56"/>
      <c r="H31" s="57"/>
      <c r="I31" s="41">
        <f>I30/100*22</f>
        <v>0</v>
      </c>
      <c r="J31" s="62"/>
      <c r="K31" s="2"/>
      <c r="L31" s="2"/>
      <c r="M31" s="2"/>
      <c r="N31" s="2"/>
      <c r="O31" s="2"/>
      <c r="P31" s="2"/>
    </row>
    <row r="32" spans="1:17" ht="16.5" thickBot="1" x14ac:dyDescent="0.3">
      <c r="A32" s="65" t="s">
        <v>21</v>
      </c>
      <c r="B32" s="42"/>
      <c r="C32" s="46"/>
      <c r="D32" s="46"/>
      <c r="E32" s="43"/>
      <c r="F32" s="44"/>
      <c r="G32" s="44"/>
      <c r="H32" s="88" t="str">
        <f>IF(I32="","GRUPPENTYP WÄHLEN!!!","")</f>
        <v>GRUPPENTYP WÄHLEN!!!</v>
      </c>
      <c r="I32" s="45" t="str">
        <f>IF(A37=1,"", I30+I31)</f>
        <v/>
      </c>
      <c r="J32" s="62"/>
      <c r="K32" s="62"/>
      <c r="L32" s="62"/>
      <c r="M32" s="62"/>
      <c r="N32" s="62"/>
      <c r="O32" s="62"/>
      <c r="P32" s="62"/>
    </row>
    <row r="33" spans="1:16" x14ac:dyDescent="0.25">
      <c r="J33" s="62"/>
      <c r="K33" s="62"/>
      <c r="L33" s="62"/>
      <c r="M33" s="62"/>
      <c r="N33" s="62"/>
      <c r="O33" s="62"/>
      <c r="P33" s="62"/>
    </row>
    <row r="34" spans="1:16" x14ac:dyDescent="0.25">
      <c r="D34" s="85"/>
      <c r="E34" s="85"/>
      <c r="F34" s="85"/>
      <c r="J34" s="62"/>
      <c r="K34" s="62"/>
      <c r="L34" s="62"/>
      <c r="M34" s="62"/>
      <c r="N34" s="62"/>
      <c r="O34" s="62"/>
      <c r="P34" s="62"/>
    </row>
    <row r="35" spans="1:16" s="82" customFormat="1" hidden="1" x14ac:dyDescent="0.25">
      <c r="A35" s="92"/>
      <c r="B35" s="92"/>
      <c r="C35" s="92"/>
      <c r="D35" s="92"/>
      <c r="E35" s="92"/>
      <c r="F35" s="92"/>
      <c r="G35" s="92"/>
      <c r="H35" s="92"/>
      <c r="I35" s="92"/>
      <c r="J35" s="81"/>
      <c r="K35" s="81"/>
      <c r="L35" s="81"/>
      <c r="M35" s="81"/>
      <c r="N35" s="81"/>
      <c r="O35" s="81"/>
      <c r="P35" s="81"/>
    </row>
    <row r="36" spans="1:16" s="82" customFormat="1" hidden="1" x14ac:dyDescent="0.25">
      <c r="A36" s="92"/>
      <c r="B36" s="92"/>
      <c r="C36" s="92"/>
      <c r="D36" s="92"/>
      <c r="E36" s="92">
        <f>IF(A37=1,IF(SUM(C13:D28)&gt;0,1,0),0)</f>
        <v>0</v>
      </c>
      <c r="F36" s="92">
        <v>1</v>
      </c>
      <c r="G36" s="92">
        <v>1</v>
      </c>
      <c r="H36" s="92"/>
      <c r="I36" s="92"/>
      <c r="J36" s="81"/>
      <c r="K36" s="81"/>
      <c r="L36" s="81"/>
      <c r="M36" s="81"/>
      <c r="N36" s="81"/>
      <c r="O36" s="81"/>
      <c r="P36" s="81"/>
    </row>
    <row r="37" spans="1:16" s="82" customFormat="1" hidden="1" x14ac:dyDescent="0.25">
      <c r="A37" s="89">
        <v>1</v>
      </c>
      <c r="B37" s="89" t="s">
        <v>17</v>
      </c>
      <c r="C37" s="92"/>
      <c r="D37" s="92"/>
      <c r="E37" s="92">
        <f>IF(SUM(C13:D28)=0,IF(OR(A37=2,A37=5),2,0),0)</f>
        <v>0</v>
      </c>
      <c r="F37" s="92"/>
      <c r="G37" s="92"/>
      <c r="H37" s="92"/>
      <c r="I37" s="92"/>
      <c r="J37" s="81"/>
      <c r="K37" s="81"/>
      <c r="L37" s="81"/>
      <c r="M37" s="81"/>
      <c r="N37" s="81"/>
      <c r="O37" s="81"/>
      <c r="P37" s="81"/>
    </row>
    <row r="38" spans="1:16" s="82" customFormat="1" hidden="1" x14ac:dyDescent="0.25">
      <c r="A38" s="92">
        <v>1</v>
      </c>
      <c r="B38" s="92" t="s">
        <v>16</v>
      </c>
      <c r="C38" s="92" t="s">
        <v>18</v>
      </c>
      <c r="D38" s="92"/>
      <c r="E38" s="92"/>
      <c r="F38" s="92"/>
      <c r="G38" s="92"/>
      <c r="H38" s="92"/>
      <c r="I38" s="92"/>
    </row>
    <row r="39" spans="1:16" s="82" customFormat="1" hidden="1" x14ac:dyDescent="0.25">
      <c r="A39" s="92">
        <v>2</v>
      </c>
      <c r="B39" s="92" t="s">
        <v>13</v>
      </c>
      <c r="C39" s="92">
        <v>1</v>
      </c>
      <c r="D39" s="92"/>
      <c r="E39" s="92"/>
      <c r="F39" s="92"/>
      <c r="G39" s="92"/>
      <c r="H39" s="92"/>
      <c r="I39" s="92"/>
    </row>
    <row r="40" spans="1:16" s="82" customFormat="1" hidden="1" x14ac:dyDescent="0.25">
      <c r="A40" s="92">
        <v>3</v>
      </c>
      <c r="B40" s="92" t="s">
        <v>14</v>
      </c>
      <c r="C40" s="92">
        <v>2</v>
      </c>
      <c r="D40" s="92"/>
      <c r="E40" s="92"/>
      <c r="F40" s="92"/>
      <c r="G40" s="92"/>
      <c r="H40" s="92"/>
      <c r="I40" s="92"/>
    </row>
    <row r="41" spans="1:16" s="82" customFormat="1" hidden="1" x14ac:dyDescent="0.25">
      <c r="A41" s="92">
        <v>4</v>
      </c>
      <c r="B41" s="92" t="s">
        <v>19</v>
      </c>
      <c r="C41" s="92">
        <v>3</v>
      </c>
      <c r="D41" s="92"/>
      <c r="E41" s="92"/>
      <c r="F41" s="92"/>
      <c r="G41" s="92"/>
      <c r="H41" s="92"/>
      <c r="I41" s="92"/>
    </row>
    <row r="42" spans="1:16" s="82" customFormat="1" hidden="1" x14ac:dyDescent="0.25">
      <c r="A42" s="92">
        <v>5</v>
      </c>
      <c r="B42" s="92" t="s">
        <v>28</v>
      </c>
      <c r="C42" s="92">
        <v>4</v>
      </c>
      <c r="D42" s="92"/>
      <c r="E42" s="92"/>
      <c r="F42" s="92"/>
      <c r="G42" s="92"/>
      <c r="H42" s="92"/>
      <c r="I42" s="92"/>
    </row>
    <row r="43" spans="1:16" s="82" customFormat="1" hidden="1" x14ac:dyDescent="0.25"/>
    <row r="44" spans="1:16" ht="15.75" hidden="1" x14ac:dyDescent="0.25">
      <c r="A44" s="91" t="s">
        <v>29</v>
      </c>
      <c r="B44" s="82"/>
      <c r="C44" s="82"/>
      <c r="D44" s="82"/>
      <c r="E44" s="82"/>
      <c r="F44" s="82"/>
      <c r="G44" s="82"/>
      <c r="H44" s="82"/>
    </row>
    <row r="46" spans="1:16" x14ac:dyDescent="0.25">
      <c r="A46" s="380" t="str">
        <f>IF(OR(F3=5,F3=2),A44,"")</f>
        <v/>
      </c>
      <c r="B46" s="380"/>
      <c r="C46" s="380"/>
      <c r="D46" s="380"/>
      <c r="E46" s="380"/>
      <c r="F46" s="380"/>
      <c r="G46" s="380"/>
      <c r="H46" s="380"/>
      <c r="I46" s="380"/>
    </row>
    <row r="47" spans="1:16" x14ac:dyDescent="0.25">
      <c r="A47" s="380"/>
      <c r="B47" s="380"/>
      <c r="C47" s="380"/>
      <c r="D47" s="380"/>
      <c r="E47" s="380"/>
      <c r="F47" s="380"/>
      <c r="G47" s="380"/>
      <c r="H47" s="380"/>
      <c r="I47" s="380"/>
    </row>
    <row r="48" spans="1:16" x14ac:dyDescent="0.25">
      <c r="A48" s="380"/>
      <c r="B48" s="380"/>
      <c r="C48" s="380"/>
      <c r="D48" s="380"/>
      <c r="E48" s="380"/>
      <c r="F48" s="380"/>
      <c r="G48" s="380"/>
      <c r="H48" s="380"/>
      <c r="I48" s="380"/>
    </row>
    <row r="49" spans="1:9" x14ac:dyDescent="0.25">
      <c r="A49" s="380"/>
      <c r="B49" s="380"/>
      <c r="C49" s="380"/>
      <c r="D49" s="380"/>
      <c r="E49" s="380"/>
      <c r="F49" s="380"/>
      <c r="G49" s="380"/>
      <c r="H49" s="380"/>
      <c r="I49" s="380"/>
    </row>
    <row r="50" spans="1:9" x14ac:dyDescent="0.25">
      <c r="A50" s="380"/>
      <c r="B50" s="380"/>
      <c r="C50" s="380"/>
      <c r="D50" s="380"/>
      <c r="E50" s="380"/>
      <c r="F50" s="380"/>
      <c r="G50" s="380"/>
      <c r="H50" s="380"/>
      <c r="I50" s="380"/>
    </row>
    <row r="51" spans="1:9" x14ac:dyDescent="0.25">
      <c r="A51" s="380"/>
      <c r="B51" s="380"/>
      <c r="C51" s="380"/>
      <c r="D51" s="380"/>
      <c r="E51" s="380"/>
      <c r="F51" s="380"/>
      <c r="G51" s="380"/>
      <c r="H51" s="380"/>
      <c r="I51" s="380"/>
    </row>
    <row r="52" spans="1:9" x14ac:dyDescent="0.25">
      <c r="A52" s="380"/>
      <c r="B52" s="380"/>
      <c r="C52" s="380"/>
      <c r="D52" s="380"/>
      <c r="E52" s="380"/>
      <c r="F52" s="380"/>
      <c r="G52" s="380"/>
      <c r="H52" s="380"/>
      <c r="I52" s="380"/>
    </row>
    <row r="53" spans="1:9" x14ac:dyDescent="0.25">
      <c r="A53" s="380"/>
      <c r="B53" s="380"/>
      <c r="C53" s="380"/>
      <c r="D53" s="380"/>
      <c r="E53" s="380"/>
      <c r="F53" s="380"/>
      <c r="G53" s="380"/>
      <c r="H53" s="380"/>
      <c r="I53" s="380"/>
    </row>
    <row r="54" spans="1:9" x14ac:dyDescent="0.25">
      <c r="A54" s="380"/>
      <c r="B54" s="380"/>
      <c r="C54" s="380"/>
      <c r="D54" s="380"/>
      <c r="E54" s="380"/>
      <c r="F54" s="380"/>
      <c r="G54" s="380"/>
      <c r="H54" s="380"/>
      <c r="I54" s="380"/>
    </row>
    <row r="58" spans="1:9" ht="15" customHeight="1" x14ac:dyDescent="0.25">
      <c r="A58" s="90"/>
      <c r="B58" s="90"/>
      <c r="C58" s="90"/>
      <c r="D58" s="90"/>
      <c r="E58" s="90"/>
      <c r="F58" s="90"/>
      <c r="G58" s="90"/>
      <c r="H58" s="90"/>
      <c r="I58" s="90"/>
    </row>
    <row r="59" spans="1:9" ht="15" customHeight="1" x14ac:dyDescent="0.25">
      <c r="A59" s="90"/>
      <c r="B59" s="90"/>
      <c r="C59" s="90"/>
      <c r="D59" s="90"/>
      <c r="E59" s="90"/>
      <c r="F59" s="90"/>
      <c r="G59" s="90"/>
      <c r="H59" s="90"/>
      <c r="I59" s="90"/>
    </row>
    <row r="60" spans="1:9" ht="15" customHeight="1" x14ac:dyDescent="0.25">
      <c r="A60" s="90"/>
      <c r="B60" s="90"/>
      <c r="C60" s="90"/>
      <c r="D60" s="90"/>
      <c r="E60" s="90"/>
      <c r="F60" s="90"/>
      <c r="G60" s="90"/>
      <c r="H60" s="90"/>
      <c r="I60" s="90"/>
    </row>
    <row r="61" spans="1:9" ht="15" customHeight="1" x14ac:dyDescent="0.25">
      <c r="A61" s="90"/>
      <c r="B61" s="90"/>
      <c r="C61" s="90"/>
      <c r="D61" s="90"/>
      <c r="E61" s="90"/>
      <c r="F61" s="90"/>
      <c r="G61" s="90"/>
      <c r="H61" s="90"/>
      <c r="I61" s="90"/>
    </row>
    <row r="62" spans="1:9" ht="15" customHeight="1" x14ac:dyDescent="0.25">
      <c r="A62" s="90"/>
      <c r="B62" s="90"/>
      <c r="C62" s="90"/>
      <c r="D62" s="90"/>
      <c r="E62" s="90"/>
      <c r="F62" s="90"/>
      <c r="G62" s="90"/>
      <c r="H62" s="90"/>
      <c r="I62" s="90"/>
    </row>
    <row r="63" spans="1:9" ht="15" customHeight="1" x14ac:dyDescent="0.25">
      <c r="A63" s="90"/>
      <c r="B63" s="90"/>
      <c r="C63" s="90"/>
      <c r="D63" s="90"/>
      <c r="E63" s="90"/>
      <c r="F63" s="90"/>
      <c r="G63" s="90"/>
      <c r="H63" s="90"/>
      <c r="I63" s="90"/>
    </row>
    <row r="64" spans="1:9" ht="15" customHeight="1" x14ac:dyDescent="0.25">
      <c r="A64" s="90"/>
      <c r="B64" s="90"/>
      <c r="C64" s="90"/>
      <c r="D64" s="90"/>
      <c r="E64" s="90"/>
      <c r="F64" s="90"/>
      <c r="G64" s="90"/>
      <c r="H64" s="90"/>
      <c r="I64" s="90"/>
    </row>
    <row r="65" spans="1:9" ht="15" customHeight="1" x14ac:dyDescent="0.25">
      <c r="A65" s="90"/>
      <c r="B65" s="90"/>
      <c r="C65" s="90"/>
      <c r="D65" s="90"/>
      <c r="E65" s="90"/>
      <c r="F65" s="90"/>
      <c r="G65" s="90"/>
      <c r="H65" s="90"/>
      <c r="I65" s="90"/>
    </row>
    <row r="66" spans="1:9" ht="15" customHeight="1" x14ac:dyDescent="0.25">
      <c r="A66" s="90"/>
      <c r="B66" s="90"/>
      <c r="C66" s="90"/>
      <c r="D66" s="90"/>
      <c r="E66" s="90"/>
      <c r="F66" s="90"/>
      <c r="G66" s="90"/>
      <c r="H66" s="90"/>
      <c r="I66" s="90"/>
    </row>
  </sheetData>
  <sheetProtection password="CCF3" sheet="1" objects="1" scenarios="1"/>
  <mergeCells count="13">
    <mergeCell ref="C7:D7"/>
    <mergeCell ref="A21:A24"/>
    <mergeCell ref="A25:A28"/>
    <mergeCell ref="B30:F30"/>
    <mergeCell ref="A46:I54"/>
    <mergeCell ref="A11:A12"/>
    <mergeCell ref="B11:B12"/>
    <mergeCell ref="C11:G11"/>
    <mergeCell ref="H11:H12"/>
    <mergeCell ref="I11:I12"/>
    <mergeCell ref="A13:A16"/>
    <mergeCell ref="C29:D29"/>
    <mergeCell ref="A17:A20"/>
  </mergeCells>
  <conditionalFormatting sqref="G30">
    <cfRule type="expression" dxfId="11" priority="5">
      <formula>$G$3=1</formula>
    </cfRule>
    <cfRule type="expression" dxfId="10" priority="6">
      <formula>$G$3=0</formula>
    </cfRule>
  </conditionalFormatting>
  <conditionalFormatting sqref="D3">
    <cfRule type="cellIs" dxfId="9" priority="1" operator="equal">
      <formula>4</formula>
    </cfRule>
    <cfRule type="cellIs" dxfId="8" priority="2" operator="equal">
      <formula>"&lt;&lt;&lt;Auswahl treffen!"</formula>
    </cfRule>
    <cfRule type="cellIs" dxfId="7" priority="3" operator="equal">
      <formula>3</formula>
    </cfRule>
    <cfRule type="cellIs" dxfId="6" priority="4" operator="equal">
      <formula>2</formula>
    </cfRule>
  </conditionalFormatting>
  <dataValidations count="1">
    <dataValidation type="whole" errorStyle="information" allowBlank="1" showInputMessage="1" showErrorMessage="1" errorTitle="Anzahl Kinder" error="Bitte überprüfen Sie den eingegebenen Wert!_x000a_Danke!" sqref="D13:D28 C13:C29 B6:C6">
      <formula1>0</formula1>
      <formula2>25</formula2>
    </dataValidation>
  </dataValidations>
  <pageMargins left="0.70866141732283472" right="0.70866141732283472" top="0.78740157480314965" bottom="0.78740157480314965" header="0.31496062992125984" footer="0.31496062992125984"/>
  <pageSetup paperSize="9" scale="8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Drop Down 1">
              <controlPr locked="0" defaultSize="0" autoLine="0" autoPict="0">
                <anchor moveWithCells="1">
                  <from>
                    <xdr:col>1</xdr:col>
                    <xdr:colOff>9525</xdr:colOff>
                    <xdr:row>2</xdr:row>
                    <xdr:rowOff>28575</xdr:rowOff>
                  </from>
                  <to>
                    <xdr:col>2</xdr:col>
                    <xdr:colOff>771525</xdr:colOff>
                    <xdr:row>3</xdr:row>
                    <xdr:rowOff>28575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D15"/>
  <sheetViews>
    <sheetView workbookViewId="0">
      <selection activeCell="B18" sqref="B18"/>
    </sheetView>
  </sheetViews>
  <sheetFormatPr baseColWidth="10" defaultRowHeight="15" x14ac:dyDescent="0.25"/>
  <cols>
    <col min="2" max="2" width="21.5703125" bestFit="1" customWidth="1"/>
  </cols>
  <sheetData>
    <row r="1" spans="1:4" x14ac:dyDescent="0.25">
      <c r="A1" s="2">
        <v>1</v>
      </c>
      <c r="B1" s="2" t="s">
        <v>17</v>
      </c>
      <c r="D1" s="1"/>
    </row>
    <row r="2" spans="1:4" x14ac:dyDescent="0.25">
      <c r="A2">
        <v>1</v>
      </c>
      <c r="B2" s="1" t="s">
        <v>16</v>
      </c>
      <c r="C2" t="s">
        <v>18</v>
      </c>
    </row>
    <row r="3" spans="1:4" x14ac:dyDescent="0.25">
      <c r="A3">
        <v>2</v>
      </c>
      <c r="B3" s="1" t="s">
        <v>13</v>
      </c>
      <c r="C3">
        <v>1</v>
      </c>
    </row>
    <row r="4" spans="1:4" x14ac:dyDescent="0.25">
      <c r="A4">
        <v>3</v>
      </c>
      <c r="B4" s="1" t="s">
        <v>14</v>
      </c>
      <c r="C4">
        <v>2</v>
      </c>
    </row>
    <row r="5" spans="1:4" x14ac:dyDescent="0.25">
      <c r="A5">
        <v>4</v>
      </c>
      <c r="B5" t="s">
        <v>19</v>
      </c>
      <c r="C5">
        <v>3</v>
      </c>
    </row>
    <row r="13" spans="1:4" x14ac:dyDescent="0.25">
      <c r="B13" t="s">
        <v>86</v>
      </c>
    </row>
    <row r="14" spans="1:4" x14ac:dyDescent="0.25">
      <c r="B14" t="s">
        <v>87</v>
      </c>
    </row>
    <row r="15" spans="1:4" x14ac:dyDescent="0.25">
      <c r="B15" t="s">
        <v>88</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8</vt:i4>
      </vt:variant>
    </vt:vector>
  </HeadingPairs>
  <TitlesOfParts>
    <vt:vector size="20" baseType="lpstr">
      <vt:lpstr>Stammdaten Meldebogen</vt:lpstr>
      <vt:lpstr>Angaben Personal</vt:lpstr>
      <vt:lpstr>Zusammenfassung</vt:lpstr>
      <vt:lpstr>Gruppe 1</vt:lpstr>
      <vt:lpstr>Gruppe 2</vt:lpstr>
      <vt:lpstr>Gruppe 3</vt:lpstr>
      <vt:lpstr>Gruppe 4</vt:lpstr>
      <vt:lpstr>Gruppe 5</vt:lpstr>
      <vt:lpstr>Dropdownfelder</vt:lpstr>
      <vt:lpstr>Gruppe 6</vt:lpstr>
      <vt:lpstr>Auswertung § 47</vt:lpstr>
      <vt:lpstr>Daten KitaBuch</vt:lpstr>
      <vt:lpstr>'Gruppe 1'!Druckbereich</vt:lpstr>
      <vt:lpstr>'Gruppe 2'!Druckbereich</vt:lpstr>
      <vt:lpstr>'Gruppe 3'!Druckbereich</vt:lpstr>
      <vt:lpstr>'Gruppe 4'!Druckbereich</vt:lpstr>
      <vt:lpstr>'Gruppe 5'!Druckbereich</vt:lpstr>
      <vt:lpstr>'Gruppe 6'!Druckbereich</vt:lpstr>
      <vt:lpstr>'Stammdaten Meldebogen'!Druckbereich</vt:lpstr>
      <vt:lpstr>JaNein</vt:lpstr>
    </vt:vector>
  </TitlesOfParts>
  <Company>Der Kreisausschuss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Elm Holger</dc:creator>
  <cp:lastModifiedBy>Merz Michaela</cp:lastModifiedBy>
  <cp:lastPrinted>2024-02-20T06:35:00Z</cp:lastPrinted>
  <dcterms:created xsi:type="dcterms:W3CDTF">2015-03-12T11:29:23Z</dcterms:created>
  <dcterms:modified xsi:type="dcterms:W3CDTF">2024-02-21T10:59:02Z</dcterms:modified>
</cp:coreProperties>
</file>